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activeTab="4"/>
  </bookViews>
  <sheets>
    <sheet name="1кв" sheetId="22" r:id="rId1"/>
    <sheet name="2кв" sheetId="23" r:id="rId2"/>
    <sheet name="3кв" sheetId="24" r:id="rId3"/>
    <sheet name="4кв" sheetId="25" r:id="rId4"/>
    <sheet name="отчет" sheetId="26" r:id="rId5"/>
  </sheets>
  <definedNames>
    <definedName name="_xlnm.Print_Area" localSheetId="0">'1кв'!$A$1:$E$58</definedName>
    <definedName name="_xlnm.Print_Area" localSheetId="1">'2кв'!$A$1:$E$57</definedName>
    <definedName name="_xlnm.Print_Area" localSheetId="2">'3кв'!$A$1:$E$55</definedName>
    <definedName name="_xlnm.Print_Area" localSheetId="3">'4кв'!$A$1:$E$61</definedName>
    <definedName name="_xlnm.Print_Area" localSheetId="4">отчет!$A$1:$C$41</definedName>
  </definedNames>
  <calcPr calcId="152511"/>
</workbook>
</file>

<file path=xl/calcChain.xml><?xml version="1.0" encoding="utf-8"?>
<calcChain xmlns="http://schemas.openxmlformats.org/spreadsheetml/2006/main">
  <c r="C23" i="26" l="1"/>
  <c r="C26" i="26"/>
  <c r="C24" i="26" s="1"/>
  <c r="C27" i="26"/>
  <c r="C17" i="26"/>
  <c r="C18" i="26"/>
  <c r="C19" i="26"/>
  <c r="C20" i="26"/>
  <c r="C21" i="26"/>
  <c r="C22" i="26"/>
  <c r="C16" i="26"/>
  <c r="B57" i="25"/>
  <c r="G55" i="23"/>
  <c r="C13" i="26"/>
  <c r="C12" i="26"/>
  <c r="C6" i="26"/>
  <c r="C35" i="26" l="1"/>
  <c r="C14" i="26" l="1"/>
  <c r="C29" i="26"/>
  <c r="B55" i="25"/>
  <c r="E38" i="25"/>
  <c r="C30" i="26" l="1"/>
  <c r="E32" i="25"/>
  <c r="E33" i="25"/>
  <c r="E34" i="25"/>
  <c r="E35" i="25"/>
  <c r="E36" i="25"/>
  <c r="B58" i="25" l="1"/>
  <c r="G37" i="25"/>
  <c r="E30" i="25"/>
  <c r="E29" i="25"/>
  <c r="E24" i="25"/>
  <c r="E22" i="25"/>
  <c r="B59" i="25" l="1"/>
  <c r="B60" i="25" s="1"/>
  <c r="B49" i="24"/>
  <c r="E31" i="23"/>
  <c r="E32" i="23"/>
  <c r="E30" i="23"/>
  <c r="E35" i="22"/>
  <c r="E31" i="22"/>
  <c r="E32" i="22"/>
  <c r="E33" i="22"/>
  <c r="E30" i="22"/>
  <c r="G32" i="22"/>
  <c r="G31" i="22"/>
  <c r="G33" i="22" s="1"/>
  <c r="E30" i="24"/>
  <c r="E29" i="24"/>
  <c r="D29" i="24"/>
  <c r="G31" i="24" l="1"/>
  <c r="E22" i="22"/>
  <c r="G24" i="23"/>
  <c r="G23" i="23"/>
  <c r="G22" i="23"/>
  <c r="B54" i="23"/>
  <c r="B55" i="22"/>
  <c r="B52" i="24" l="1"/>
  <c r="E24" i="24"/>
  <c r="E22" i="24"/>
  <c r="E24" i="23"/>
  <c r="E22" i="23"/>
  <c r="E32" i="24" l="1"/>
  <c r="B53" i="24" s="1"/>
  <c r="B54" i="24" s="1"/>
  <c r="E34" i="23"/>
  <c r="B55" i="23" s="1"/>
  <c r="E24" i="22" l="1"/>
  <c r="B56" i="22" l="1"/>
  <c r="G56" i="23" s="1"/>
  <c r="B57" i="22" l="1"/>
  <c r="B51" i="23" l="1"/>
  <c r="B56" i="23" s="1"/>
</calcChain>
</file>

<file path=xl/sharedStrings.xml><?xml version="1.0" encoding="utf-8"?>
<sst xmlns="http://schemas.openxmlformats.org/spreadsheetml/2006/main" count="363" uniqueCount="136">
  <si>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</si>
  <si>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</si>
  <si>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</si>
  <si>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</si>
  <si>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</si>
  <si>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</si>
  <si>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</si>
  <si>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Цена
выполненной работы (оказанной услуги), в рублях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</si>
  <si>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</si>
  <si>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</si>
  <si>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</si>
  <si>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</si>
  <si>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</si>
  <si>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</si>
  <si>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</si>
  <si>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</si>
  <si>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</si>
  <si>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</si>
  <si>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</si>
  <si>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t>постоянно</t>
  </si>
  <si>
    <t>г. Россошь, ул. Заводская, д. 45</t>
  </si>
  <si>
    <t>Итого:</t>
  </si>
  <si>
    <t>март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</si>
  <si>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</si>
  <si>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</si>
  <si>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r>
      <t xml:space="preserve">с одной стороны, и </t>
    </r>
    <r>
      <rPr>
        <b/>
        <u/>
        <sz val="10"/>
        <color theme="1"/>
        <rFont val="Times New Roman"/>
        <family val="1"/>
        <charset val="204"/>
      </rPr>
      <t>ООО ЖКХ Локомотив" г. Россошь</t>
    </r>
  </si>
  <si>
    <r>
      <t xml:space="preserve">действующий на основании </t>
    </r>
    <r>
      <rPr>
        <u/>
        <sz val="10"/>
        <color theme="1"/>
        <rFont val="Times New Roman"/>
        <family val="1"/>
        <charset val="204"/>
      </rPr>
      <t xml:space="preserve">устава </t>
    </r>
    <r>
      <rPr>
        <sz val="10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</si>
  <si>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0"/>
        <color theme="1"/>
        <rFont val="Times New Roman"/>
        <family val="1"/>
        <charset val="204"/>
      </rPr>
      <t>№34  от   12.05.2015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</si>
  <si>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0"/>
        <color theme="1"/>
        <rFont val="Times New Roman"/>
        <family val="1"/>
        <charset val="204"/>
      </rPr>
      <t xml:space="preserve"> №45</t>
    </r>
    <r>
      <rPr>
        <sz val="10"/>
        <color theme="1"/>
        <rFont val="Times New Roman"/>
        <family val="1"/>
        <charset val="204"/>
      </rPr>
      <t>, расположенном по адресу:</t>
    </r>
    <r>
      <rPr>
        <u/>
        <sz val="10"/>
        <color theme="1"/>
        <rFont val="Times New Roman"/>
        <family val="1"/>
        <charset val="204"/>
      </rPr>
      <t xml:space="preserve"> г. Россошь, ул. Заводская</t>
    </r>
  </si>
  <si>
    <t>1 квартал</t>
  </si>
  <si>
    <t>руб.</t>
  </si>
  <si>
    <t xml:space="preserve">Наименование вида работы
(услуги)
</t>
  </si>
  <si>
    <t xml:space="preserve">Стоимость /
сметная стоимость  выполненной работы (оказанной услуги) за единицу
</t>
  </si>
  <si>
    <t>Расходы по содержанию и тек.ремонту</t>
  </si>
  <si>
    <t xml:space="preserve">Расходы по управлению МКД </t>
  </si>
  <si>
    <t xml:space="preserve">Итого остаток на конец  квартала </t>
  </si>
  <si>
    <t xml:space="preserve">Остаток на начало квартала </t>
  </si>
  <si>
    <t>определена приложением № 9 к договору</t>
  </si>
  <si>
    <t>февраль</t>
  </si>
  <si>
    <t>Услуги по содержанию многоквартирного дома</t>
  </si>
  <si>
    <t>Оплачено по квитанциям</t>
  </si>
  <si>
    <t>Услуги по дератизации и дезинфекции</t>
  </si>
  <si>
    <t>холодная вода на СОИ</t>
  </si>
  <si>
    <t>электроэнергия на СОИ</t>
  </si>
  <si>
    <t>водоотведение на СОИ</t>
  </si>
  <si>
    <t xml:space="preserve">Стоимость материалов </t>
  </si>
  <si>
    <r>
      <t xml:space="preserve">именуемый в дальнейшем "Заказчик", в лице </t>
    </r>
    <r>
      <rPr>
        <b/>
        <sz val="10"/>
        <color theme="1"/>
        <rFont val="Times New Roman"/>
        <family val="1"/>
        <charset val="204"/>
      </rPr>
      <t xml:space="preserve"> Постолатий Ольги Викторовны</t>
    </r>
  </si>
  <si>
    <r>
      <t xml:space="preserve">Заказчик - </t>
    </r>
    <r>
      <rPr>
        <b/>
        <sz val="10"/>
        <color theme="1"/>
        <rFont val="Times New Roman"/>
        <family val="1"/>
        <charset val="204"/>
      </rPr>
      <t>Собственники МКД, в лице председателя совета дома Постолатий О.В.</t>
    </r>
  </si>
  <si>
    <t xml:space="preserve"> интернет Ростелеком</t>
  </si>
  <si>
    <t>Ремонт подьезда (смета)</t>
  </si>
  <si>
    <t>Частичный ремонт мягкой кровли (кв.30)</t>
  </si>
  <si>
    <t>январь</t>
  </si>
  <si>
    <t>ч/ч</t>
  </si>
  <si>
    <r>
      <t xml:space="preserve">являющегося собственником квартиры </t>
    </r>
    <r>
      <rPr>
        <u/>
        <sz val="10"/>
        <color theme="1"/>
        <rFont val="Times New Roman"/>
        <family val="1"/>
        <charset val="204"/>
      </rPr>
      <t xml:space="preserve">№86, </t>
    </r>
    <r>
      <rPr>
        <sz val="10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0"/>
        <color theme="1"/>
        <rFont val="Times New Roman"/>
        <family val="1"/>
        <charset val="204"/>
      </rPr>
      <t>протокола общего собрания собственников №43 от  22 мая 2021 г.</t>
    </r>
  </si>
  <si>
    <r>
      <t xml:space="preserve">именуемый в дальнейшем "Исполнитель", в лице </t>
    </r>
    <r>
      <rPr>
        <b/>
        <u/>
        <sz val="10"/>
        <color theme="1"/>
        <rFont val="Times New Roman"/>
        <family val="1"/>
        <charset val="204"/>
      </rPr>
      <t>Директора Бовкун Алексея Александровича</t>
    </r>
  </si>
  <si>
    <t>Общая площадь квартир - 4355,5</t>
  </si>
  <si>
    <t>Установка кодового  замка (кв.76)</t>
  </si>
  <si>
    <r>
      <t xml:space="preserve">Исполнитель - </t>
    </r>
    <r>
      <rPr>
        <b/>
        <sz val="10"/>
        <color theme="1"/>
        <rFont val="Times New Roman"/>
        <family val="1"/>
        <charset val="204"/>
      </rPr>
      <t>ООО ЖКХ "Локомотив", в лице директора Бовкун А.А.</t>
    </r>
  </si>
  <si>
    <t>"30" 06 2023 г.</t>
  </si>
  <si>
    <t>2 квартал</t>
  </si>
  <si>
    <t>за 3 квартал 2023 года</t>
  </si>
  <si>
    <t>"30" 09 2023 г.</t>
  </si>
  <si>
    <t>3 квартал</t>
  </si>
  <si>
    <t>апрель</t>
  </si>
  <si>
    <t>май</t>
  </si>
  <si>
    <t>июнь</t>
  </si>
  <si>
    <t>Поверка ОДПУ ТЭ</t>
  </si>
  <si>
    <t>Ремонт мягкой кровли (кв.65)</t>
  </si>
  <si>
    <t>сварка, ремонт скамейки 4 подъезд (кв.39)</t>
  </si>
  <si>
    <t>демонтаж бруса на песочнице (кв.44)</t>
  </si>
  <si>
    <t>установка информационного стенда</t>
  </si>
  <si>
    <r>
      <t>именуемый в дальнейшем "Заказчик", в лице</t>
    </r>
    <r>
      <rPr>
        <u/>
        <sz val="10"/>
        <color theme="1"/>
        <rFont val="Times New Roman"/>
        <family val="1"/>
        <charset val="204"/>
      </rPr>
      <t xml:space="preserve"> </t>
    </r>
    <r>
      <rPr>
        <b/>
        <u/>
        <sz val="10"/>
        <color theme="1"/>
        <rFont val="Times New Roman"/>
        <family val="1"/>
        <charset val="204"/>
      </rPr>
      <t xml:space="preserve"> Постолатий Ольги Викторовны</t>
    </r>
  </si>
  <si>
    <t>"30" 04 2023 г.</t>
  </si>
  <si>
    <t>Предъявлено населению 429444,37</t>
  </si>
  <si>
    <t>Предъявлено населению 243868,11</t>
  </si>
  <si>
    <r>
      <t xml:space="preserve">именуемый в дальнейшем "Заказчик", в лице </t>
    </r>
    <r>
      <rPr>
        <b/>
        <u/>
        <sz val="10"/>
        <color theme="1"/>
        <rFont val="Times New Roman"/>
        <family val="1"/>
        <charset val="204"/>
      </rPr>
      <t xml:space="preserve"> Постолатий Ольги Викторовны</t>
    </r>
  </si>
  <si>
    <t>за период с 01.01. по 30.0.4.2023 года</t>
  </si>
  <si>
    <t>за период с 01.05. по 30.06.2023 года</t>
  </si>
  <si>
    <t>заделка пеной шва под окном(кв 68)</t>
  </si>
  <si>
    <t>август</t>
  </si>
  <si>
    <t>сентябрь</t>
  </si>
  <si>
    <t>ремонт скамейки, горки, сварочные работы (кв.18,20)</t>
  </si>
  <si>
    <t xml:space="preserve">           2. Всего за период с "01" 01 2023 г. по "30" 04 2023 г. выполнено работ (оказано услуг) на общую сумму четыреста шестьдесят шесть тысяч двести тридцать три рубля 54 копейки</t>
  </si>
  <si>
    <t xml:space="preserve">           2. Всего за период с "01" 05 2023 г. по "30" 06 2023 г. выполнено работ (оказано услуг) на общую сумму двести пятьдесят четыре тысячи пятьдесят семь рублей 92 копейки</t>
  </si>
  <si>
    <t xml:space="preserve">           2. Всего за период с "01" 07 2023 г. по "30" 09 2023 г. выполнено работ (оказано услуг) на общую сумму двести восемьдесят девять тысяч двести тридцать семь рублей 01 копейка.</t>
  </si>
  <si>
    <t>Предъявлено населению 351540,37</t>
  </si>
  <si>
    <t>за 4 квартал 2023 года</t>
  </si>
  <si>
    <t>31.12.2023г.</t>
  </si>
  <si>
    <t>4 квартал</t>
  </si>
  <si>
    <t>Замена участка отопления</t>
  </si>
  <si>
    <t>октябрь</t>
  </si>
  <si>
    <t>ноябрь</t>
  </si>
  <si>
    <t>Частичный ремонт мягкой кровли   (кв. 28,45)</t>
  </si>
  <si>
    <t>Ремонт, сварка двери (кв. 63)</t>
  </si>
  <si>
    <t>Ремонт подьезда (смета) кв86</t>
  </si>
  <si>
    <t>Ремонт скамейки (кв. 76)</t>
  </si>
  <si>
    <t>Ремонт, установка тамбурной двери (кв. 86)</t>
  </si>
  <si>
    <t>Ремонт лавочки возле 6 подъезда   (кв. 76)</t>
  </si>
  <si>
    <t xml:space="preserve">           2. Всего за период с "01" 10 2023 г. по "31" 12 2023 г. выполнено работ (оказано услуг) на общую сумму триста восемьдесят шесть тысяч семьсот двадцать два рубля 77 копеек.</t>
  </si>
  <si>
    <t>Предъявлено населению 339393,02</t>
  </si>
  <si>
    <t>ОТЧЕТ</t>
  </si>
  <si>
    <t>О ВЫПОЛНЕННЫХ РАБОТАХ И ДВИЖЕНИИ  СРЕДСТВ</t>
  </si>
  <si>
    <t>НА ЛИЦЕВОМ СЧЕТЕ  ЗА  период  с 01.01.2023 г. по 31.12.2023 г.</t>
  </si>
  <si>
    <t>Остаток на начало периода</t>
  </si>
  <si>
    <t xml:space="preserve">Доходы: </t>
  </si>
  <si>
    <t>в том числе:</t>
  </si>
  <si>
    <t>Оплачено в текущем периоде по квитанциям</t>
  </si>
  <si>
    <t>Оплачено за размещение оборудования в МОП интернет Ростелеком</t>
  </si>
  <si>
    <t>Итого доходов:</t>
  </si>
  <si>
    <t>Расходы:</t>
  </si>
  <si>
    <t xml:space="preserve">Услуги по содержанию многоквартирного дома </t>
  </si>
  <si>
    <t>Дератизация, дезинсекция</t>
  </si>
  <si>
    <t>Холодная вода на СОИ</t>
  </si>
  <si>
    <t>Электроэнергия на СОИ</t>
  </si>
  <si>
    <t>Водоотведение на СОИ</t>
  </si>
  <si>
    <t>Стоимость материалов</t>
  </si>
  <si>
    <t>работы по договору, всего</t>
  </si>
  <si>
    <t>Итого расходов</t>
  </si>
  <si>
    <t>Остаток средств на 01.01.2024</t>
  </si>
  <si>
    <t>Справочно:</t>
  </si>
  <si>
    <t>Задолженность населения по оплате на 01.01.2023 г.</t>
  </si>
  <si>
    <t>Задолженность населения по оплате на 01.01.2024 г.</t>
  </si>
  <si>
    <t>Прирост (+) / уменьшение (-) задолженности за год</t>
  </si>
  <si>
    <t xml:space="preserve">Получил: </t>
  </si>
  <si>
    <t>Отчет за 2023 год.</t>
  </si>
  <si>
    <t>Перечень предлагаемых работ на 2024 год.</t>
  </si>
  <si>
    <t>Предложение по структуре тарифа на 2024 год.</t>
  </si>
  <si>
    <t>_____________________________________________</t>
  </si>
  <si>
    <t>по ж.д. ул. Заводская, д. 45</t>
  </si>
  <si>
    <t>Начислено всего 1364245,87</t>
  </si>
  <si>
    <t>* холодная вода на СОИ - 35558,64</t>
  </si>
  <si>
    <t>* электроэнергия на СОИ- 53471,49</t>
  </si>
  <si>
    <t>* водоотведение на СОИ- 55675,26</t>
  </si>
  <si>
    <t xml:space="preserve">   * Поверка ОДПУ ТЭ</t>
  </si>
  <si>
    <t xml:space="preserve">   * Ремонт подьезда (смета),   2 шт</t>
  </si>
  <si>
    <t>Непредвиденные работы 88,3 ч/ч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</si>
</sst>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_-* #,##0.00_р_._-;\-* #,##0.00_р_._-;_-* \-??_р_._-;_-@_-"/>
    <numFmt numFmtId="167" formatCode="#,##0.00\ _₽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u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5" fontId="10" fillId="0" borderId="0"/>
    <xf numFmtId="0" fontId="11" fillId="0" borderId="0"/>
    <xf numFmtId="0" fontId="12" fillId="0" borderId="0"/>
    <xf numFmtId="166" fontId="12" fillId="0" borderId="0" applyFill="0" applyBorder="0" applyAlignment="0" applyProtection="0"/>
  </cellStyleXfs>
  <cellXfs count="95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vertical="center" wrapText="1"/>
    </xf>
    <xf numFmtId="43" fontId="6" fillId="0" borderId="1" xfId="1" applyFont="1" applyBorder="1" applyAlignment="1">
      <alignment horizontal="center" vertical="center" wrapText="1"/>
    </xf>
    <xf numFmtId="0" fontId="6" fillId="0" borderId="0" xfId="0" applyFont="1"/>
    <xf numFmtId="43" fontId="6" fillId="0" borderId="0" xfId="0" applyNumberFormat="1" applyFont="1"/>
    <xf numFmtId="0" fontId="2" fillId="0" borderId="2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vertical="center" wrapText="1"/>
    </xf>
    <xf numFmtId="43" fontId="3" fillId="0" borderId="1" xfId="1" applyFont="1" applyBorder="1" applyAlignment="1">
      <alignment horizontal="center" vertical="center" wrapText="1"/>
    </xf>
    <xf numFmtId="0" fontId="5" fillId="2" borderId="4" xfId="0" applyFont="1" applyFill="1" applyBorder="1" applyAlignment="1">
      <alignment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43" fontId="6" fillId="0" borderId="0" xfId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43" fontId="3" fillId="0" borderId="0" xfId="0" applyNumberFormat="1" applyFont="1"/>
    <xf numFmtId="0" fontId="9" fillId="0" borderId="0" xfId="0" applyFont="1"/>
    <xf numFmtId="164" fontId="9" fillId="0" borderId="0" xfId="1" applyNumberFormat="1" applyFont="1"/>
    <xf numFmtId="164" fontId="3" fillId="0" borderId="0" xfId="1" applyNumberFormat="1" applyFont="1"/>
    <xf numFmtId="164" fontId="3" fillId="0" borderId="0" xfId="0" applyNumberFormat="1" applyFont="1"/>
    <xf numFmtId="164" fontId="9" fillId="0" borderId="0" xfId="0" applyNumberFormat="1" applyFont="1"/>
    <xf numFmtId="0" fontId="1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5" fillId="2" borderId="0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3" fillId="0" borderId="0" xfId="0" applyFont="1" applyAlignment="1">
      <alignment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43" fontId="14" fillId="0" borderId="1" xfId="1" applyFont="1" applyBorder="1" applyAlignment="1">
      <alignment horizontal="center" vertical="center" wrapText="1"/>
    </xf>
    <xf numFmtId="43" fontId="14" fillId="0" borderId="0" xfId="0" applyNumberFormat="1" applyFont="1"/>
    <xf numFmtId="0" fontId="14" fillId="0" borderId="0" xfId="0" applyFont="1"/>
    <xf numFmtId="0" fontId="15" fillId="0" borderId="0" xfId="0" applyFont="1" applyAlignment="1"/>
    <xf numFmtId="0" fontId="17" fillId="0" borderId="0" xfId="0" applyFont="1" applyAlignment="1"/>
    <xf numFmtId="0" fontId="17" fillId="0" borderId="0" xfId="0" applyFont="1"/>
    <xf numFmtId="49" fontId="17" fillId="0" borderId="1" xfId="0" applyNumberFormat="1" applyFont="1" applyBorder="1"/>
    <xf numFmtId="167" fontId="9" fillId="0" borderId="1" xfId="1" applyNumberFormat="1" applyFont="1" applyBorder="1" applyAlignment="1">
      <alignment horizontal="center"/>
    </xf>
    <xf numFmtId="4" fontId="15" fillId="0" borderId="0" xfId="0" applyNumberFormat="1" applyFont="1"/>
    <xf numFmtId="0" fontId="17" fillId="0" borderId="0" xfId="0" applyFont="1" applyAlignment="1">
      <alignment horizontal="left"/>
    </xf>
    <xf numFmtId="49" fontId="3" fillId="0" borderId="1" xfId="0" applyNumberFormat="1" applyFont="1" applyBorder="1" applyAlignment="1">
      <alignment vertical="center" wrapText="1"/>
    </xf>
    <xf numFmtId="49" fontId="17" fillId="0" borderId="1" xfId="0" applyNumberFormat="1" applyFont="1" applyBorder="1" applyAlignment="1"/>
    <xf numFmtId="43" fontId="3" fillId="2" borderId="1" xfId="1" applyFont="1" applyFill="1" applyBorder="1" applyAlignment="1">
      <alignment horizontal="center"/>
    </xf>
    <xf numFmtId="164" fontId="3" fillId="0" borderId="0" xfId="1" applyNumberFormat="1" applyFont="1" applyBorder="1"/>
    <xf numFmtId="0" fontId="17" fillId="0" borderId="0" xfId="0" applyFont="1" applyAlignment="1">
      <alignment horizontal="center"/>
    </xf>
    <xf numFmtId="167" fontId="9" fillId="0" borderId="1" xfId="0" applyNumberFormat="1" applyFont="1" applyBorder="1" applyAlignment="1">
      <alignment horizontal="center"/>
    </xf>
    <xf numFmtId="4" fontId="17" fillId="0" borderId="0" xfId="0" applyNumberFormat="1" applyFont="1"/>
    <xf numFmtId="0" fontId="17" fillId="0" borderId="0" xfId="0" applyFont="1" applyBorder="1"/>
    <xf numFmtId="0" fontId="17" fillId="0" borderId="1" xfId="0" applyFont="1" applyBorder="1" applyAlignment="1">
      <alignment wrapText="1"/>
    </xf>
    <xf numFmtId="164" fontId="3" fillId="0" borderId="1" xfId="1" applyNumberFormat="1" applyFont="1" applyBorder="1" applyAlignment="1">
      <alignment horizontal="right"/>
    </xf>
    <xf numFmtId="0" fontId="3" fillId="0" borderId="6" xfId="0" applyFont="1" applyBorder="1" applyAlignment="1">
      <alignment vertical="center" wrapText="1"/>
    </xf>
    <xf numFmtId="43" fontId="0" fillId="0" borderId="0" xfId="0" applyNumberFormat="1"/>
    <xf numFmtId="49" fontId="17" fillId="0" borderId="7" xfId="0" applyNumberFormat="1" applyFont="1" applyBorder="1" applyAlignment="1">
      <alignment vertical="center" wrapText="1"/>
    </xf>
    <xf numFmtId="49" fontId="17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49" fontId="17" fillId="0" borderId="1" xfId="0" applyNumberFormat="1" applyFont="1" applyBorder="1" applyAlignment="1">
      <alignment horizontal="left"/>
    </xf>
    <xf numFmtId="43" fontId="9" fillId="0" borderId="1" xfId="1" applyFont="1" applyBorder="1" applyAlignment="1">
      <alignment horizontal="center"/>
    </xf>
    <xf numFmtId="49" fontId="14" fillId="0" borderId="1" xfId="0" applyNumberFormat="1" applyFont="1" applyBorder="1" applyAlignment="1">
      <alignment horizontal="left"/>
    </xf>
    <xf numFmtId="164" fontId="9" fillId="0" borderId="1" xfId="1" applyNumberFormat="1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43" fontId="17" fillId="0" borderId="0" xfId="1" applyFont="1" applyBorder="1" applyAlignment="1">
      <alignment horizontal="left"/>
    </xf>
    <xf numFmtId="0" fontId="17" fillId="0" borderId="2" xfId="0" applyFont="1" applyBorder="1" applyAlignment="1">
      <alignment horizontal="left"/>
    </xf>
    <xf numFmtId="43" fontId="17" fillId="0" borderId="2" xfId="1" applyFont="1" applyBorder="1" applyAlignment="1">
      <alignment horizontal="left"/>
    </xf>
    <xf numFmtId="164" fontId="17" fillId="0" borderId="0" xfId="1" applyNumberFormat="1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3" fillId="2" borderId="0" xfId="0" applyFont="1" applyFill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13" fillId="0" borderId="0" xfId="0" applyFont="1" applyAlignment="1">
      <alignment horizontal="right" wrapText="1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49" fontId="17" fillId="0" borderId="1" xfId="0" applyNumberFormat="1" applyFont="1" applyBorder="1" applyAlignment="1">
      <alignment horizontal="left"/>
    </xf>
  </cellXfs>
  <cellStyles count="6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  <cellStyle name="Финансовый 2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view="pageBreakPreview" topLeftCell="A22" zoomScaleSheetLayoutView="100" workbookViewId="0">
      <selection activeCell="A29" sqref="A29"/>
    </sheetView>
  </sheetViews>
  <sheetFormatPr defaultColWidth="9.140625" defaultRowHeight="12.75" x14ac:dyDescent="0.2"/>
  <cols>
    <col min="1" max="1" width="34.7109375" style="2" customWidth="1"/>
    <col min="2" max="2" width="20.28515625" style="2" customWidth="1"/>
    <col min="3" max="3" width="13" style="2" customWidth="1"/>
    <col min="4" max="4" width="14.7109375" style="2" customWidth="1"/>
    <col min="5" max="5" width="14.140625" style="2" customWidth="1"/>
    <col min="6" max="6" width="14.28515625" style="2" bestFit="1" customWidth="1"/>
    <col min="7" max="7" width="18.42578125" style="2" customWidth="1"/>
    <col min="8" max="16384" width="9.140625" style="2"/>
  </cols>
  <sheetData>
    <row r="1" spans="1:5" x14ac:dyDescent="0.2">
      <c r="A1" s="86" t="s">
        <v>9</v>
      </c>
      <c r="B1" s="86"/>
      <c r="C1" s="86"/>
      <c r="D1" s="86"/>
      <c r="E1" s="86"/>
    </row>
    <row r="2" spans="1:5" ht="24.75" customHeight="1" x14ac:dyDescent="0.2">
      <c r="A2" s="87" t="s">
        <v>10</v>
      </c>
      <c r="B2" s="88"/>
      <c r="C2" s="88"/>
      <c r="D2" s="88"/>
      <c r="E2" s="88"/>
    </row>
    <row r="3" spans="1:5" ht="14.25" x14ac:dyDescent="0.2">
      <c r="A3" s="89" t="s">
        <v>76</v>
      </c>
      <c r="B3" s="89"/>
      <c r="C3" s="89"/>
      <c r="D3" s="89"/>
      <c r="E3" s="89"/>
    </row>
    <row r="4" spans="1:5" ht="15.75" customHeight="1" x14ac:dyDescent="0.25">
      <c r="A4" s="28" t="s">
        <v>11</v>
      </c>
      <c r="B4" s="29"/>
      <c r="C4" s="29"/>
      <c r="D4" s="90" t="s">
        <v>72</v>
      </c>
      <c r="E4" s="90"/>
    </row>
    <row r="5" spans="1:5" x14ac:dyDescent="0.2">
      <c r="A5" s="31"/>
      <c r="B5" s="3"/>
      <c r="C5" s="3"/>
      <c r="D5" s="3"/>
      <c r="E5" s="3"/>
    </row>
    <row r="6" spans="1:5" x14ac:dyDescent="0.2">
      <c r="A6" s="79" t="s">
        <v>0</v>
      </c>
      <c r="B6" s="79"/>
      <c r="C6" s="79"/>
      <c r="D6" s="79"/>
      <c r="E6" s="79"/>
    </row>
    <row r="7" spans="1:5" x14ac:dyDescent="0.2">
      <c r="A7" s="85" t="s">
        <v>20</v>
      </c>
      <c r="B7" s="85"/>
      <c r="C7" s="85"/>
      <c r="D7" s="85"/>
      <c r="E7" s="85"/>
    </row>
    <row r="8" spans="1:5" x14ac:dyDescent="0.2">
      <c r="A8" s="82" t="s">
        <v>1</v>
      </c>
      <c r="B8" s="82"/>
      <c r="C8" s="82"/>
      <c r="D8" s="82"/>
      <c r="E8" s="82"/>
    </row>
    <row r="9" spans="1:5" x14ac:dyDescent="0.2">
      <c r="A9" s="79" t="s">
        <v>71</v>
      </c>
      <c r="B9" s="79"/>
      <c r="C9" s="79"/>
      <c r="D9" s="79"/>
      <c r="E9" s="79"/>
    </row>
    <row r="10" spans="1:5" ht="25.5" customHeight="1" x14ac:dyDescent="0.2">
      <c r="A10" s="83" t="s">
        <v>12</v>
      </c>
      <c r="B10" s="83"/>
      <c r="C10" s="83"/>
      <c r="D10" s="83"/>
      <c r="E10" s="83"/>
    </row>
    <row r="11" spans="1:5" ht="25.5" customHeight="1" x14ac:dyDescent="0.2">
      <c r="A11" s="79" t="s">
        <v>53</v>
      </c>
      <c r="B11" s="79"/>
      <c r="C11" s="79"/>
      <c r="D11" s="79"/>
      <c r="E11" s="79"/>
    </row>
    <row r="12" spans="1:5" x14ac:dyDescent="0.2">
      <c r="A12" s="84" t="s">
        <v>13</v>
      </c>
      <c r="B12" s="84"/>
      <c r="C12" s="84"/>
      <c r="D12" s="84"/>
      <c r="E12" s="84"/>
    </row>
    <row r="13" spans="1:5" x14ac:dyDescent="0.2">
      <c r="A13" s="79" t="s">
        <v>25</v>
      </c>
      <c r="B13" s="79"/>
      <c r="C13" s="79"/>
      <c r="D13" s="79"/>
      <c r="E13" s="79"/>
    </row>
    <row r="14" spans="1:5" x14ac:dyDescent="0.2">
      <c r="A14" s="84" t="s">
        <v>2</v>
      </c>
      <c r="B14" s="84"/>
      <c r="C14" s="84"/>
      <c r="D14" s="84"/>
      <c r="E14" s="84"/>
    </row>
    <row r="15" spans="1:5" x14ac:dyDescent="0.2">
      <c r="A15" s="79" t="s">
        <v>54</v>
      </c>
      <c r="B15" s="79"/>
      <c r="C15" s="79"/>
      <c r="D15" s="79"/>
      <c r="E15" s="79"/>
    </row>
    <row r="16" spans="1:5" ht="10.5" customHeight="1" x14ac:dyDescent="0.2">
      <c r="A16" s="84" t="s">
        <v>14</v>
      </c>
      <c r="B16" s="84"/>
      <c r="C16" s="84"/>
      <c r="D16" s="84"/>
      <c r="E16" s="84"/>
    </row>
    <row r="17" spans="1:7" ht="30.75" customHeight="1" x14ac:dyDescent="0.2">
      <c r="A17" s="79" t="s">
        <v>26</v>
      </c>
      <c r="B17" s="79"/>
      <c r="C17" s="79"/>
      <c r="D17" s="79"/>
      <c r="E17" s="79"/>
    </row>
    <row r="18" spans="1:7" ht="57.6" customHeight="1" x14ac:dyDescent="0.2">
      <c r="A18" s="79" t="s">
        <v>27</v>
      </c>
      <c r="B18" s="79"/>
      <c r="C18" s="79"/>
      <c r="D18" s="79"/>
      <c r="E18" s="79"/>
    </row>
    <row r="19" spans="1:7" ht="33.75" customHeight="1" x14ac:dyDescent="0.2">
      <c r="A19" s="77" t="s">
        <v>28</v>
      </c>
      <c r="B19" s="77"/>
      <c r="C19" s="77"/>
      <c r="D19" s="77"/>
      <c r="E19" s="77"/>
    </row>
    <row r="20" spans="1:7" x14ac:dyDescent="0.2">
      <c r="A20" s="77"/>
      <c r="B20" s="77"/>
      <c r="C20" s="77"/>
      <c r="D20" s="77"/>
      <c r="E20" s="77"/>
      <c r="F20" s="2">
        <v>4355.5</v>
      </c>
      <c r="G20" s="2">
        <v>4</v>
      </c>
    </row>
    <row r="21" spans="1:7" s="10" customFormat="1" ht="135" x14ac:dyDescent="0.25">
      <c r="A21" s="9" t="s">
        <v>31</v>
      </c>
      <c r="B21" s="9" t="s">
        <v>8</v>
      </c>
      <c r="C21" s="9" t="s">
        <v>3</v>
      </c>
      <c r="D21" s="9" t="s">
        <v>32</v>
      </c>
      <c r="E21" s="9" t="s">
        <v>7</v>
      </c>
    </row>
    <row r="22" spans="1:7" s="10" customFormat="1" ht="45" x14ac:dyDescent="0.25">
      <c r="A22" s="20" t="s">
        <v>39</v>
      </c>
      <c r="B22" s="21" t="s">
        <v>37</v>
      </c>
      <c r="C22" s="9" t="s">
        <v>4</v>
      </c>
      <c r="D22" s="9">
        <v>14.04</v>
      </c>
      <c r="E22" s="13">
        <f>D22*F20*G20</f>
        <v>244604.87999999998</v>
      </c>
      <c r="G22" s="22"/>
    </row>
    <row r="23" spans="1:7" s="10" customFormat="1" ht="18.75" customHeight="1" x14ac:dyDescent="0.25">
      <c r="A23" s="12" t="s">
        <v>41</v>
      </c>
      <c r="B23" s="9" t="s">
        <v>29</v>
      </c>
      <c r="C23" s="9" t="s">
        <v>30</v>
      </c>
      <c r="D23" s="9"/>
      <c r="E23" s="13">
        <v>0</v>
      </c>
      <c r="G23" s="22"/>
    </row>
    <row r="24" spans="1:7" s="10" customFormat="1" ht="15" x14ac:dyDescent="0.25">
      <c r="A24" s="12" t="s">
        <v>34</v>
      </c>
      <c r="B24" s="21" t="s">
        <v>19</v>
      </c>
      <c r="C24" s="9" t="s">
        <v>4</v>
      </c>
      <c r="D24" s="9">
        <v>5.42</v>
      </c>
      <c r="E24" s="13">
        <f>D24*F20*G20</f>
        <v>94427.24</v>
      </c>
      <c r="G24" s="22"/>
    </row>
    <row r="25" spans="1:7" s="10" customFormat="1" ht="15" x14ac:dyDescent="0.25">
      <c r="A25" s="12" t="s">
        <v>42</v>
      </c>
      <c r="B25" s="9" t="s">
        <v>29</v>
      </c>
      <c r="C25" s="9" t="s">
        <v>30</v>
      </c>
      <c r="D25" s="9"/>
      <c r="E25" s="13">
        <v>9127.08</v>
      </c>
      <c r="G25" s="22"/>
    </row>
    <row r="26" spans="1:7" s="10" customFormat="1" ht="15" x14ac:dyDescent="0.25">
      <c r="A26" s="12" t="s">
        <v>43</v>
      </c>
      <c r="B26" s="9" t="s">
        <v>29</v>
      </c>
      <c r="C26" s="9" t="s">
        <v>30</v>
      </c>
      <c r="D26" s="9"/>
      <c r="E26" s="13">
        <v>9166.5</v>
      </c>
      <c r="G26" s="22"/>
    </row>
    <row r="27" spans="1:7" s="10" customFormat="1" ht="15" x14ac:dyDescent="0.25">
      <c r="A27" s="12" t="s">
        <v>44</v>
      </c>
      <c r="B27" s="9" t="s">
        <v>29</v>
      </c>
      <c r="C27" s="9" t="s">
        <v>30</v>
      </c>
      <c r="D27" s="9"/>
      <c r="E27" s="13">
        <v>14288.95</v>
      </c>
      <c r="G27" s="22"/>
    </row>
    <row r="28" spans="1:7" s="10" customFormat="1" ht="15" x14ac:dyDescent="0.25">
      <c r="A28" s="15" t="s">
        <v>45</v>
      </c>
      <c r="B28" s="9" t="s">
        <v>29</v>
      </c>
      <c r="C28" s="16" t="s">
        <v>30</v>
      </c>
      <c r="D28" s="9"/>
      <c r="E28" s="13">
        <v>8509.7199999999993</v>
      </c>
      <c r="G28" s="22"/>
    </row>
    <row r="29" spans="1:7" s="10" customFormat="1" ht="15" x14ac:dyDescent="0.25">
      <c r="A29" s="14" t="s">
        <v>49</v>
      </c>
      <c r="B29" s="30" t="s">
        <v>51</v>
      </c>
      <c r="C29" s="16" t="s">
        <v>30</v>
      </c>
      <c r="D29" s="33"/>
      <c r="E29" s="13">
        <v>78794.720000000001</v>
      </c>
      <c r="G29" s="22"/>
    </row>
    <row r="30" spans="1:7" s="10" customFormat="1" ht="30" x14ac:dyDescent="0.25">
      <c r="A30" s="14" t="s">
        <v>50</v>
      </c>
      <c r="B30" s="30" t="s">
        <v>38</v>
      </c>
      <c r="C30" s="16" t="s">
        <v>52</v>
      </c>
      <c r="D30" s="33">
        <v>13</v>
      </c>
      <c r="E30" s="13">
        <f>D30*235.95</f>
        <v>3067.35</v>
      </c>
      <c r="G30" s="22"/>
    </row>
    <row r="31" spans="1:7" s="10" customFormat="1" ht="15" x14ac:dyDescent="0.25">
      <c r="A31" s="14" t="s">
        <v>56</v>
      </c>
      <c r="B31" s="30" t="s">
        <v>38</v>
      </c>
      <c r="C31" s="16" t="s">
        <v>52</v>
      </c>
      <c r="D31" s="33">
        <v>2</v>
      </c>
      <c r="E31" s="13">
        <f t="shared" ref="E31:E33" si="0">D31*235.95</f>
        <v>471.9</v>
      </c>
      <c r="G31" s="22">
        <f>E30+E31+E32</f>
        <v>5426.85</v>
      </c>
    </row>
    <row r="32" spans="1:7" s="10" customFormat="1" ht="30" x14ac:dyDescent="0.25">
      <c r="A32" s="14" t="s">
        <v>50</v>
      </c>
      <c r="B32" s="30" t="s">
        <v>22</v>
      </c>
      <c r="C32" s="16" t="s">
        <v>52</v>
      </c>
      <c r="D32" s="30">
        <v>8</v>
      </c>
      <c r="E32" s="13">
        <f t="shared" si="0"/>
        <v>1887.6</v>
      </c>
      <c r="F32" s="22"/>
      <c r="G32" s="22">
        <f>23*235.95</f>
        <v>5426.8499999999995</v>
      </c>
    </row>
    <row r="33" spans="1:7" s="10" customFormat="1" ht="15" x14ac:dyDescent="0.25">
      <c r="A33" s="15" t="s">
        <v>67</v>
      </c>
      <c r="B33" s="9" t="s">
        <v>63</v>
      </c>
      <c r="C33" s="16" t="s">
        <v>52</v>
      </c>
      <c r="D33" s="9">
        <v>8</v>
      </c>
      <c r="E33" s="13">
        <f t="shared" si="0"/>
        <v>1887.6</v>
      </c>
      <c r="G33" s="22">
        <f>G31-G32</f>
        <v>0</v>
      </c>
    </row>
    <row r="34" spans="1:7" s="10" customFormat="1" ht="15" x14ac:dyDescent="0.25">
      <c r="A34" s="14"/>
      <c r="B34" s="36"/>
      <c r="C34" s="16"/>
      <c r="D34" s="36"/>
      <c r="E34" s="13"/>
      <c r="F34" s="22"/>
      <c r="G34" s="22"/>
    </row>
    <row r="35" spans="1:7" s="6" customFormat="1" x14ac:dyDescent="0.2">
      <c r="A35" s="4" t="s">
        <v>21</v>
      </c>
      <c r="B35" s="1"/>
      <c r="C35" s="1"/>
      <c r="D35" s="1"/>
      <c r="E35" s="5">
        <f>SUM(E22:E34)</f>
        <v>466233.53999999992</v>
      </c>
      <c r="F35" s="7"/>
      <c r="G35" s="7"/>
    </row>
    <row r="36" spans="1:7" s="6" customFormat="1" x14ac:dyDescent="0.2">
      <c r="A36" s="17"/>
      <c r="B36" s="18"/>
      <c r="C36" s="18"/>
      <c r="D36" s="18"/>
      <c r="E36" s="19"/>
      <c r="G36" s="7"/>
    </row>
    <row r="37" spans="1:7" ht="30" customHeight="1" x14ac:dyDescent="0.25">
      <c r="A37" s="78" t="s">
        <v>82</v>
      </c>
      <c r="B37" s="78"/>
      <c r="C37" s="78"/>
      <c r="D37" s="78"/>
      <c r="E37" s="78"/>
    </row>
    <row r="38" spans="1:7" x14ac:dyDescent="0.2">
      <c r="A38" s="79" t="s">
        <v>18</v>
      </c>
      <c r="B38" s="79"/>
      <c r="C38" s="79"/>
      <c r="D38" s="79"/>
      <c r="E38" s="79"/>
    </row>
    <row r="39" spans="1:7" x14ac:dyDescent="0.2">
      <c r="A39" s="79" t="s">
        <v>17</v>
      </c>
      <c r="B39" s="79"/>
      <c r="C39" s="79"/>
      <c r="D39" s="79"/>
      <c r="E39" s="79"/>
    </row>
    <row r="40" spans="1:7" ht="24" customHeight="1" x14ac:dyDescent="0.2">
      <c r="A40" s="79" t="s">
        <v>23</v>
      </c>
      <c r="B40" s="79"/>
      <c r="C40" s="79"/>
      <c r="D40" s="79"/>
      <c r="E40" s="79"/>
    </row>
    <row r="41" spans="1:7" x14ac:dyDescent="0.2">
      <c r="A41" s="79" t="s">
        <v>15</v>
      </c>
      <c r="B41" s="79"/>
      <c r="C41" s="79"/>
      <c r="D41" s="79"/>
      <c r="E41" s="79"/>
    </row>
    <row r="42" spans="1:7" x14ac:dyDescent="0.2">
      <c r="A42" s="80" t="s">
        <v>5</v>
      </c>
      <c r="B42" s="80"/>
      <c r="C42" s="80"/>
      <c r="D42" s="80"/>
      <c r="E42" s="80"/>
    </row>
    <row r="43" spans="1:7" x14ac:dyDescent="0.2">
      <c r="A43" s="79" t="s">
        <v>15</v>
      </c>
      <c r="B43" s="79"/>
      <c r="C43" s="79"/>
      <c r="D43" s="79"/>
      <c r="E43" s="79"/>
    </row>
    <row r="44" spans="1:7" x14ac:dyDescent="0.2">
      <c r="A44" s="81" t="s">
        <v>57</v>
      </c>
      <c r="B44" s="81"/>
      <c r="C44" s="81"/>
      <c r="D44" s="81"/>
      <c r="E44" s="8"/>
    </row>
    <row r="45" spans="1:7" x14ac:dyDescent="0.2">
      <c r="B45" s="76" t="s">
        <v>16</v>
      </c>
      <c r="C45" s="76"/>
      <c r="D45" s="76"/>
      <c r="E45" s="32" t="s">
        <v>6</v>
      </c>
    </row>
    <row r="46" spans="1:7" x14ac:dyDescent="0.2">
      <c r="A46" s="31"/>
      <c r="B46" s="31"/>
      <c r="C46" s="31"/>
      <c r="D46" s="31"/>
      <c r="E46" s="31"/>
    </row>
    <row r="47" spans="1:7" x14ac:dyDescent="0.2">
      <c r="A47" s="81" t="s">
        <v>47</v>
      </c>
      <c r="B47" s="81"/>
      <c r="C47" s="81"/>
      <c r="D47" s="81"/>
      <c r="E47" s="8"/>
    </row>
    <row r="48" spans="1:7" x14ac:dyDescent="0.2">
      <c r="B48" s="76" t="s">
        <v>16</v>
      </c>
      <c r="C48" s="76"/>
      <c r="D48" s="76"/>
      <c r="E48" s="32" t="s">
        <v>6</v>
      </c>
    </row>
    <row r="50" spans="1:7" s="10" customFormat="1" ht="15" x14ac:dyDescent="0.25">
      <c r="A50" s="10" t="s">
        <v>55</v>
      </c>
    </row>
    <row r="51" spans="1:7" s="10" customFormat="1" ht="15" x14ac:dyDescent="0.25">
      <c r="A51" s="23" t="s">
        <v>24</v>
      </c>
    </row>
    <row r="52" spans="1:7" s="10" customFormat="1" ht="15" x14ac:dyDescent="0.25">
      <c r="A52" s="10" t="s">
        <v>36</v>
      </c>
      <c r="B52" s="24">
        <v>-143955.95000000001</v>
      </c>
    </row>
    <row r="53" spans="1:7" s="10" customFormat="1" ht="15" x14ac:dyDescent="0.25">
      <c r="A53" s="11" t="s">
        <v>73</v>
      </c>
      <c r="B53" s="25"/>
    </row>
    <row r="54" spans="1:7" s="10" customFormat="1" ht="15" x14ac:dyDescent="0.25">
      <c r="A54" s="10" t="s">
        <v>40</v>
      </c>
      <c r="B54" s="25">
        <v>420714.33</v>
      </c>
      <c r="F54" s="26"/>
      <c r="G54" s="26"/>
    </row>
    <row r="55" spans="1:7" s="10" customFormat="1" ht="15" x14ac:dyDescent="0.25">
      <c r="A55" s="10" t="s">
        <v>48</v>
      </c>
      <c r="B55" s="25">
        <f>150*4</f>
        <v>600</v>
      </c>
      <c r="F55" s="26"/>
      <c r="G55" s="26"/>
    </row>
    <row r="56" spans="1:7" s="10" customFormat="1" ht="15" x14ac:dyDescent="0.25">
      <c r="A56" s="10" t="s">
        <v>33</v>
      </c>
      <c r="B56" s="25">
        <f>E35</f>
        <v>466233.53999999992</v>
      </c>
      <c r="F56" s="22"/>
    </row>
    <row r="57" spans="1:7" s="10" customFormat="1" ht="15" x14ac:dyDescent="0.25">
      <c r="A57" s="23" t="s">
        <v>35</v>
      </c>
      <c r="B57" s="27">
        <f>B52+B54+B55-B56</f>
        <v>-188875.15999999992</v>
      </c>
    </row>
    <row r="58" spans="1:7" s="10" customFormat="1" ht="15" x14ac:dyDescent="0.25"/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8:D48"/>
    <mergeCell ref="A20:E20"/>
    <mergeCell ref="A37:E37"/>
    <mergeCell ref="A38:E38"/>
    <mergeCell ref="A39:E39"/>
    <mergeCell ref="A40:E40"/>
    <mergeCell ref="A41:E41"/>
    <mergeCell ref="A42:E42"/>
    <mergeCell ref="A43:E43"/>
    <mergeCell ref="A44:D44"/>
    <mergeCell ref="B45:D45"/>
    <mergeCell ref="A47:D47"/>
  </mergeCells>
  <printOptions horizontalCentered="1"/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view="pageBreakPreview" topLeftCell="A25" zoomScaleSheetLayoutView="100" workbookViewId="0">
      <selection activeCell="A29" sqref="A29"/>
    </sheetView>
  </sheetViews>
  <sheetFormatPr defaultColWidth="9.140625" defaultRowHeight="12.75" x14ac:dyDescent="0.2"/>
  <cols>
    <col min="1" max="1" width="34.7109375" style="2" customWidth="1"/>
    <col min="2" max="2" width="20.28515625" style="2" customWidth="1"/>
    <col min="3" max="3" width="13" style="2" customWidth="1"/>
    <col min="4" max="4" width="14.7109375" style="2" customWidth="1"/>
    <col min="5" max="5" width="14.140625" style="2" customWidth="1"/>
    <col min="6" max="6" width="14.28515625" style="2" bestFit="1" customWidth="1"/>
    <col min="7" max="7" width="18.42578125" style="2" customWidth="1"/>
    <col min="8" max="8" width="9.5703125" style="2" bestFit="1" customWidth="1"/>
    <col min="9" max="16384" width="9.140625" style="2"/>
  </cols>
  <sheetData>
    <row r="1" spans="1:5" x14ac:dyDescent="0.2">
      <c r="A1" s="86" t="s">
        <v>9</v>
      </c>
      <c r="B1" s="86"/>
      <c r="C1" s="86"/>
      <c r="D1" s="86"/>
      <c r="E1" s="86"/>
    </row>
    <row r="2" spans="1:5" ht="24.75" customHeight="1" x14ac:dyDescent="0.2">
      <c r="A2" s="87" t="s">
        <v>10</v>
      </c>
      <c r="B2" s="88"/>
      <c r="C2" s="88"/>
      <c r="D2" s="88"/>
      <c r="E2" s="88"/>
    </row>
    <row r="3" spans="1:5" ht="14.25" x14ac:dyDescent="0.2">
      <c r="A3" s="89" t="s">
        <v>77</v>
      </c>
      <c r="B3" s="89"/>
      <c r="C3" s="89"/>
      <c r="D3" s="89"/>
      <c r="E3" s="89"/>
    </row>
    <row r="4" spans="1:5" ht="15.75" customHeight="1" x14ac:dyDescent="0.25">
      <c r="A4" s="28" t="s">
        <v>11</v>
      </c>
      <c r="B4" s="29"/>
      <c r="C4" s="29"/>
      <c r="D4" s="90" t="s">
        <v>58</v>
      </c>
      <c r="E4" s="90"/>
    </row>
    <row r="5" spans="1:5" x14ac:dyDescent="0.2">
      <c r="A5" s="35"/>
      <c r="B5" s="3"/>
      <c r="C5" s="3"/>
      <c r="D5" s="3"/>
      <c r="E5" s="3"/>
    </row>
    <row r="6" spans="1:5" x14ac:dyDescent="0.2">
      <c r="A6" s="79" t="s">
        <v>0</v>
      </c>
      <c r="B6" s="79"/>
      <c r="C6" s="79"/>
      <c r="D6" s="79"/>
      <c r="E6" s="79"/>
    </row>
    <row r="7" spans="1:5" x14ac:dyDescent="0.2">
      <c r="A7" s="85" t="s">
        <v>20</v>
      </c>
      <c r="B7" s="85"/>
      <c r="C7" s="85"/>
      <c r="D7" s="85"/>
      <c r="E7" s="85"/>
    </row>
    <row r="8" spans="1:5" x14ac:dyDescent="0.2">
      <c r="A8" s="82" t="s">
        <v>1</v>
      </c>
      <c r="B8" s="82"/>
      <c r="C8" s="82"/>
      <c r="D8" s="82"/>
      <c r="E8" s="82"/>
    </row>
    <row r="9" spans="1:5" x14ac:dyDescent="0.2">
      <c r="A9" s="79" t="s">
        <v>75</v>
      </c>
      <c r="B9" s="79"/>
      <c r="C9" s="79"/>
      <c r="D9" s="79"/>
      <c r="E9" s="79"/>
    </row>
    <row r="10" spans="1:5" ht="25.5" customHeight="1" x14ac:dyDescent="0.2">
      <c r="A10" s="83" t="s">
        <v>12</v>
      </c>
      <c r="B10" s="83"/>
      <c r="C10" s="83"/>
      <c r="D10" s="83"/>
      <c r="E10" s="83"/>
    </row>
    <row r="11" spans="1:5" ht="25.5" customHeight="1" x14ac:dyDescent="0.2">
      <c r="A11" s="79" t="s">
        <v>53</v>
      </c>
      <c r="B11" s="79"/>
      <c r="C11" s="79"/>
      <c r="D11" s="79"/>
      <c r="E11" s="79"/>
    </row>
    <row r="12" spans="1:5" x14ac:dyDescent="0.2">
      <c r="A12" s="84" t="s">
        <v>13</v>
      </c>
      <c r="B12" s="84"/>
      <c r="C12" s="84"/>
      <c r="D12" s="84"/>
      <c r="E12" s="84"/>
    </row>
    <row r="13" spans="1:5" x14ac:dyDescent="0.2">
      <c r="A13" s="79" t="s">
        <v>25</v>
      </c>
      <c r="B13" s="79"/>
      <c r="C13" s="79"/>
      <c r="D13" s="79"/>
      <c r="E13" s="79"/>
    </row>
    <row r="14" spans="1:5" x14ac:dyDescent="0.2">
      <c r="A14" s="84" t="s">
        <v>2</v>
      </c>
      <c r="B14" s="84"/>
      <c r="C14" s="84"/>
      <c r="D14" s="84"/>
      <c r="E14" s="84"/>
    </row>
    <row r="15" spans="1:5" x14ac:dyDescent="0.2">
      <c r="A15" s="79" t="s">
        <v>54</v>
      </c>
      <c r="B15" s="79"/>
      <c r="C15" s="79"/>
      <c r="D15" s="79"/>
      <c r="E15" s="79"/>
    </row>
    <row r="16" spans="1:5" ht="10.5" customHeight="1" x14ac:dyDescent="0.2">
      <c r="A16" s="84" t="s">
        <v>14</v>
      </c>
      <c r="B16" s="84"/>
      <c r="C16" s="84"/>
      <c r="D16" s="84"/>
      <c r="E16" s="84"/>
    </row>
    <row r="17" spans="1:8" ht="30.75" customHeight="1" x14ac:dyDescent="0.2">
      <c r="A17" s="79" t="s">
        <v>26</v>
      </c>
      <c r="B17" s="79"/>
      <c r="C17" s="79"/>
      <c r="D17" s="79"/>
      <c r="E17" s="79"/>
    </row>
    <row r="18" spans="1:8" ht="57.6" customHeight="1" x14ac:dyDescent="0.2">
      <c r="A18" s="79" t="s">
        <v>27</v>
      </c>
      <c r="B18" s="79"/>
      <c r="C18" s="79"/>
      <c r="D18" s="79"/>
      <c r="E18" s="79"/>
    </row>
    <row r="19" spans="1:8" ht="33.75" customHeight="1" x14ac:dyDescent="0.2">
      <c r="A19" s="77" t="s">
        <v>28</v>
      </c>
      <c r="B19" s="77"/>
      <c r="C19" s="77"/>
      <c r="D19" s="77"/>
      <c r="E19" s="77"/>
    </row>
    <row r="20" spans="1:8" x14ac:dyDescent="0.2">
      <c r="A20" s="77"/>
      <c r="B20" s="77"/>
      <c r="C20" s="77"/>
      <c r="D20" s="77"/>
      <c r="E20" s="77"/>
      <c r="F20" s="2">
        <v>4355.5</v>
      </c>
      <c r="G20" s="2">
        <v>2</v>
      </c>
    </row>
    <row r="21" spans="1:8" s="10" customFormat="1" ht="135" x14ac:dyDescent="0.25">
      <c r="A21" s="9" t="s">
        <v>31</v>
      </c>
      <c r="B21" s="9" t="s">
        <v>8</v>
      </c>
      <c r="C21" s="9" t="s">
        <v>3</v>
      </c>
      <c r="D21" s="9" t="s">
        <v>32</v>
      </c>
      <c r="E21" s="9" t="s">
        <v>7</v>
      </c>
    </row>
    <row r="22" spans="1:8" s="10" customFormat="1" ht="45" x14ac:dyDescent="0.25">
      <c r="A22" s="20" t="s">
        <v>39</v>
      </c>
      <c r="B22" s="21" t="s">
        <v>37</v>
      </c>
      <c r="C22" s="9" t="s">
        <v>4</v>
      </c>
      <c r="D22" s="9">
        <v>13.71</v>
      </c>
      <c r="E22" s="13">
        <f>D22*F20*G20</f>
        <v>119427.81000000001</v>
      </c>
      <c r="G22" s="22">
        <f>E22+'1кв'!E22</f>
        <v>364032.69</v>
      </c>
    </row>
    <row r="23" spans="1:8" s="10" customFormat="1" ht="18.75" customHeight="1" x14ac:dyDescent="0.25">
      <c r="A23" s="12" t="s">
        <v>41</v>
      </c>
      <c r="B23" s="9" t="s">
        <v>59</v>
      </c>
      <c r="C23" s="9" t="s">
        <v>30</v>
      </c>
      <c r="D23" s="9"/>
      <c r="E23" s="13">
        <v>3107.4</v>
      </c>
      <c r="G23" s="22">
        <f>E24+'1кв'!E24</f>
        <v>147215.9</v>
      </c>
    </row>
    <row r="24" spans="1:8" s="10" customFormat="1" ht="15" x14ac:dyDescent="0.25">
      <c r="A24" s="12" t="s">
        <v>34</v>
      </c>
      <c r="B24" s="21" t="s">
        <v>19</v>
      </c>
      <c r="C24" s="9" t="s">
        <v>4</v>
      </c>
      <c r="D24" s="9">
        <v>6.06</v>
      </c>
      <c r="E24" s="13">
        <f>D24*F20*G20</f>
        <v>52788.659999999996</v>
      </c>
      <c r="G24" s="22">
        <f>SUM(G22:G23)</f>
        <v>511248.58999999997</v>
      </c>
    </row>
    <row r="25" spans="1:8" s="10" customFormat="1" ht="15" x14ac:dyDescent="0.25">
      <c r="A25" s="12" t="s">
        <v>42</v>
      </c>
      <c r="B25" s="9" t="s">
        <v>59</v>
      </c>
      <c r="C25" s="9" t="s">
        <v>30</v>
      </c>
      <c r="D25" s="9"/>
      <c r="E25" s="13">
        <v>13381.04</v>
      </c>
      <c r="G25" s="22"/>
    </row>
    <row r="26" spans="1:8" s="10" customFormat="1" ht="15" x14ac:dyDescent="0.25">
      <c r="A26" s="12" t="s">
        <v>43</v>
      </c>
      <c r="B26" s="9" t="s">
        <v>59</v>
      </c>
      <c r="C26" s="9" t="s">
        <v>30</v>
      </c>
      <c r="D26" s="9"/>
      <c r="E26" s="13">
        <v>14884.65</v>
      </c>
      <c r="G26" s="22"/>
    </row>
    <row r="27" spans="1:8" s="10" customFormat="1" ht="15" x14ac:dyDescent="0.25">
      <c r="A27" s="12" t="s">
        <v>44</v>
      </c>
      <c r="B27" s="9" t="s">
        <v>59</v>
      </c>
      <c r="C27" s="9" t="s">
        <v>30</v>
      </c>
      <c r="D27" s="9"/>
      <c r="E27" s="13">
        <v>20948.759999999998</v>
      </c>
      <c r="G27" s="22"/>
    </row>
    <row r="28" spans="1:8" s="10" customFormat="1" ht="15" x14ac:dyDescent="0.25">
      <c r="A28" s="15" t="s">
        <v>45</v>
      </c>
      <c r="B28" s="9" t="s">
        <v>59</v>
      </c>
      <c r="C28" s="16" t="s">
        <v>30</v>
      </c>
      <c r="D28" s="9"/>
      <c r="E28" s="13">
        <v>10754.48</v>
      </c>
      <c r="G28" s="22"/>
    </row>
    <row r="29" spans="1:8" s="10" customFormat="1" ht="15" x14ac:dyDescent="0.25">
      <c r="A29" s="15" t="s">
        <v>66</v>
      </c>
      <c r="B29" s="9" t="s">
        <v>59</v>
      </c>
      <c r="C29" s="16" t="s">
        <v>30</v>
      </c>
      <c r="D29" s="9"/>
      <c r="E29" s="13">
        <v>16500</v>
      </c>
      <c r="G29" s="22"/>
    </row>
    <row r="30" spans="1:8" s="10" customFormat="1" ht="30" x14ac:dyDescent="0.25">
      <c r="A30" s="15" t="s">
        <v>68</v>
      </c>
      <c r="B30" s="9" t="s">
        <v>64</v>
      </c>
      <c r="C30" s="16" t="s">
        <v>52</v>
      </c>
      <c r="D30" s="9">
        <v>3</v>
      </c>
      <c r="E30" s="13">
        <f>D30*235.95</f>
        <v>707.84999999999991</v>
      </c>
      <c r="G30" s="22"/>
    </row>
    <row r="31" spans="1:8" s="10" customFormat="1" ht="18" customHeight="1" x14ac:dyDescent="0.25">
      <c r="A31" s="15" t="s">
        <v>69</v>
      </c>
      <c r="B31" s="9" t="s">
        <v>64</v>
      </c>
      <c r="C31" s="16" t="s">
        <v>52</v>
      </c>
      <c r="D31" s="9">
        <v>4</v>
      </c>
      <c r="E31" s="13">
        <f t="shared" ref="E31:E32" si="0">D31*235.95</f>
        <v>943.8</v>
      </c>
      <c r="G31" s="22"/>
    </row>
    <row r="32" spans="1:8" s="10" customFormat="1" ht="15" x14ac:dyDescent="0.25">
      <c r="A32" s="15" t="s">
        <v>70</v>
      </c>
      <c r="B32" s="9" t="s">
        <v>65</v>
      </c>
      <c r="C32" s="16" t="s">
        <v>52</v>
      </c>
      <c r="D32" s="9">
        <v>2.6</v>
      </c>
      <c r="E32" s="13">
        <f t="shared" si="0"/>
        <v>613.47</v>
      </c>
      <c r="G32" s="22"/>
      <c r="H32" s="22"/>
    </row>
    <row r="33" spans="1:7" s="10" customFormat="1" ht="15" x14ac:dyDescent="0.25">
      <c r="A33" s="14"/>
      <c r="B33" s="36"/>
      <c r="C33" s="16"/>
      <c r="D33" s="36"/>
      <c r="E33" s="13"/>
      <c r="F33" s="22"/>
      <c r="G33" s="22"/>
    </row>
    <row r="34" spans="1:7" s="6" customFormat="1" x14ac:dyDescent="0.2">
      <c r="A34" s="4" t="s">
        <v>21</v>
      </c>
      <c r="B34" s="1"/>
      <c r="C34" s="1"/>
      <c r="D34" s="1"/>
      <c r="E34" s="5">
        <f>SUM(E22:E33)</f>
        <v>254057.92</v>
      </c>
      <c r="F34" s="7"/>
      <c r="G34" s="7"/>
    </row>
    <row r="35" spans="1:7" s="6" customFormat="1" x14ac:dyDescent="0.2">
      <c r="A35" s="17"/>
      <c r="B35" s="18"/>
      <c r="C35" s="18"/>
      <c r="D35" s="18"/>
      <c r="E35" s="19"/>
      <c r="G35" s="7"/>
    </row>
    <row r="36" spans="1:7" ht="30" customHeight="1" x14ac:dyDescent="0.25">
      <c r="A36" s="78" t="s">
        <v>83</v>
      </c>
      <c r="B36" s="78"/>
      <c r="C36" s="78"/>
      <c r="D36" s="78"/>
      <c r="E36" s="78"/>
    </row>
    <row r="37" spans="1:7" x14ac:dyDescent="0.2">
      <c r="A37" s="79" t="s">
        <v>18</v>
      </c>
      <c r="B37" s="79"/>
      <c r="C37" s="79"/>
      <c r="D37" s="79"/>
      <c r="E37" s="79"/>
    </row>
    <row r="38" spans="1:7" x14ac:dyDescent="0.2">
      <c r="A38" s="79" t="s">
        <v>17</v>
      </c>
      <c r="B38" s="79"/>
      <c r="C38" s="79"/>
      <c r="D38" s="79"/>
      <c r="E38" s="79"/>
    </row>
    <row r="39" spans="1:7" ht="24" customHeight="1" x14ac:dyDescent="0.2">
      <c r="A39" s="79" t="s">
        <v>23</v>
      </c>
      <c r="B39" s="79"/>
      <c r="C39" s="79"/>
      <c r="D39" s="79"/>
      <c r="E39" s="79"/>
    </row>
    <row r="40" spans="1:7" x14ac:dyDescent="0.2">
      <c r="A40" s="79" t="s">
        <v>15</v>
      </c>
      <c r="B40" s="79"/>
      <c r="C40" s="79"/>
      <c r="D40" s="79"/>
      <c r="E40" s="79"/>
    </row>
    <row r="41" spans="1:7" x14ac:dyDescent="0.2">
      <c r="A41" s="80" t="s">
        <v>5</v>
      </c>
      <c r="B41" s="80"/>
      <c r="C41" s="80"/>
      <c r="D41" s="80"/>
      <c r="E41" s="80"/>
    </row>
    <row r="42" spans="1:7" x14ac:dyDescent="0.2">
      <c r="A42" s="79" t="s">
        <v>15</v>
      </c>
      <c r="B42" s="79"/>
      <c r="C42" s="79"/>
      <c r="D42" s="79"/>
      <c r="E42" s="79"/>
    </row>
    <row r="43" spans="1:7" x14ac:dyDescent="0.2">
      <c r="A43" s="81" t="s">
        <v>57</v>
      </c>
      <c r="B43" s="81"/>
      <c r="C43" s="81"/>
      <c r="D43" s="81"/>
      <c r="E43" s="8"/>
    </row>
    <row r="44" spans="1:7" x14ac:dyDescent="0.2">
      <c r="B44" s="76" t="s">
        <v>16</v>
      </c>
      <c r="C44" s="76"/>
      <c r="D44" s="76"/>
      <c r="E44" s="34" t="s">
        <v>6</v>
      </c>
    </row>
    <row r="45" spans="1:7" x14ac:dyDescent="0.2">
      <c r="A45" s="35"/>
      <c r="B45" s="35"/>
      <c r="C45" s="35"/>
      <c r="D45" s="35"/>
      <c r="E45" s="35"/>
    </row>
    <row r="46" spans="1:7" x14ac:dyDescent="0.2">
      <c r="A46" s="81" t="s">
        <v>47</v>
      </c>
      <c r="B46" s="81"/>
      <c r="C46" s="81"/>
      <c r="D46" s="81"/>
      <c r="E46" s="8"/>
    </row>
    <row r="47" spans="1:7" x14ac:dyDescent="0.2">
      <c r="B47" s="76" t="s">
        <v>16</v>
      </c>
      <c r="C47" s="76"/>
      <c r="D47" s="76"/>
      <c r="E47" s="34" t="s">
        <v>6</v>
      </c>
    </row>
    <row r="49" spans="1:7" s="10" customFormat="1" ht="15" x14ac:dyDescent="0.25">
      <c r="A49" s="10" t="s">
        <v>55</v>
      </c>
    </row>
    <row r="50" spans="1:7" s="10" customFormat="1" ht="15" x14ac:dyDescent="0.25">
      <c r="A50" s="23" t="s">
        <v>24</v>
      </c>
    </row>
    <row r="51" spans="1:7" s="10" customFormat="1" ht="15" x14ac:dyDescent="0.25">
      <c r="A51" s="10" t="s">
        <v>36</v>
      </c>
      <c r="B51" s="24">
        <f>'1кв'!B57</f>
        <v>-188875.15999999992</v>
      </c>
    </row>
    <row r="52" spans="1:7" s="10" customFormat="1" ht="15" x14ac:dyDescent="0.25">
      <c r="A52" s="11" t="s">
        <v>74</v>
      </c>
      <c r="B52" s="25"/>
    </row>
    <row r="53" spans="1:7" s="10" customFormat="1" ht="15" x14ac:dyDescent="0.25">
      <c r="A53" s="10" t="s">
        <v>40</v>
      </c>
      <c r="B53" s="25">
        <v>220858.92</v>
      </c>
      <c r="F53" s="26"/>
      <c r="G53" s="26"/>
    </row>
    <row r="54" spans="1:7" s="10" customFormat="1" ht="15" x14ac:dyDescent="0.25">
      <c r="A54" s="10" t="s">
        <v>48</v>
      </c>
      <c r="B54" s="25">
        <f>150*2</f>
        <v>300</v>
      </c>
      <c r="F54" s="26"/>
      <c r="G54" s="26"/>
    </row>
    <row r="55" spans="1:7" s="10" customFormat="1" ht="15" x14ac:dyDescent="0.25">
      <c r="A55" s="10" t="s">
        <v>33</v>
      </c>
      <c r="B55" s="25">
        <f>E34</f>
        <v>254057.92</v>
      </c>
      <c r="F55" s="22"/>
      <c r="G55" s="26">
        <f>B55+'1кв'!B56</f>
        <v>720291.46</v>
      </c>
    </row>
    <row r="56" spans="1:7" s="10" customFormat="1" ht="15" x14ac:dyDescent="0.25">
      <c r="A56" s="23" t="s">
        <v>35</v>
      </c>
      <c r="B56" s="27">
        <f>B51+B53+B54-B55</f>
        <v>-221774.15999999992</v>
      </c>
      <c r="G56" s="26">
        <f>G55-720525.05</f>
        <v>-233.59000000008382</v>
      </c>
    </row>
    <row r="57" spans="1:7" s="10" customFormat="1" ht="15" x14ac:dyDescent="0.25"/>
  </sheetData>
  <mergeCells count="30">
    <mergeCell ref="B47:D47"/>
    <mergeCell ref="A20:E20"/>
    <mergeCell ref="A36:E36"/>
    <mergeCell ref="A37:E37"/>
    <mergeCell ref="A38:E38"/>
    <mergeCell ref="A39:E39"/>
    <mergeCell ref="A40:E40"/>
    <mergeCell ref="A41:E41"/>
    <mergeCell ref="A42:E42"/>
    <mergeCell ref="A43:D43"/>
    <mergeCell ref="B44:D44"/>
    <mergeCell ref="A46:D4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view="pageBreakPreview" topLeftCell="A26" zoomScaleSheetLayoutView="100" workbookViewId="0">
      <selection activeCell="D29" sqref="D29:D31"/>
    </sheetView>
  </sheetViews>
  <sheetFormatPr defaultColWidth="9.140625" defaultRowHeight="12.75" x14ac:dyDescent="0.2"/>
  <cols>
    <col min="1" max="1" width="34.7109375" style="2" customWidth="1"/>
    <col min="2" max="2" width="20.28515625" style="2" customWidth="1"/>
    <col min="3" max="3" width="13" style="2" customWidth="1"/>
    <col min="4" max="4" width="14.7109375" style="2" customWidth="1"/>
    <col min="5" max="5" width="14.140625" style="2" customWidth="1"/>
    <col min="6" max="6" width="14.28515625" style="2" bestFit="1" customWidth="1"/>
    <col min="7" max="7" width="18.42578125" style="2" customWidth="1"/>
    <col min="8" max="16384" width="9.140625" style="2"/>
  </cols>
  <sheetData>
    <row r="1" spans="1:5" x14ac:dyDescent="0.2">
      <c r="A1" s="86" t="s">
        <v>9</v>
      </c>
      <c r="B1" s="86"/>
      <c r="C1" s="86"/>
      <c r="D1" s="86"/>
      <c r="E1" s="86"/>
    </row>
    <row r="2" spans="1:5" ht="24.75" customHeight="1" x14ac:dyDescent="0.2">
      <c r="A2" s="87" t="s">
        <v>10</v>
      </c>
      <c r="B2" s="88"/>
      <c r="C2" s="88"/>
      <c r="D2" s="88"/>
      <c r="E2" s="88"/>
    </row>
    <row r="3" spans="1:5" ht="14.25" x14ac:dyDescent="0.2">
      <c r="A3" s="89" t="s">
        <v>60</v>
      </c>
      <c r="B3" s="89"/>
      <c r="C3" s="89"/>
      <c r="D3" s="89"/>
      <c r="E3" s="89"/>
    </row>
    <row r="4" spans="1:5" ht="15.75" customHeight="1" x14ac:dyDescent="0.25">
      <c r="A4" s="28" t="s">
        <v>11</v>
      </c>
      <c r="B4" s="29"/>
      <c r="C4" s="29"/>
      <c r="D4" s="90" t="s">
        <v>61</v>
      </c>
      <c r="E4" s="90"/>
    </row>
    <row r="5" spans="1:5" x14ac:dyDescent="0.2">
      <c r="A5" s="35"/>
      <c r="B5" s="3"/>
      <c r="C5" s="3"/>
      <c r="D5" s="3"/>
      <c r="E5" s="3"/>
    </row>
    <row r="6" spans="1:5" x14ac:dyDescent="0.2">
      <c r="A6" s="79" t="s">
        <v>0</v>
      </c>
      <c r="B6" s="79"/>
      <c r="C6" s="79"/>
      <c r="D6" s="79"/>
      <c r="E6" s="79"/>
    </row>
    <row r="7" spans="1:5" x14ac:dyDescent="0.2">
      <c r="A7" s="85" t="s">
        <v>20</v>
      </c>
      <c r="B7" s="85"/>
      <c r="C7" s="85"/>
      <c r="D7" s="85"/>
      <c r="E7" s="85"/>
    </row>
    <row r="8" spans="1:5" x14ac:dyDescent="0.2">
      <c r="A8" s="82" t="s">
        <v>1</v>
      </c>
      <c r="B8" s="82"/>
      <c r="C8" s="82"/>
      <c r="D8" s="82"/>
      <c r="E8" s="82"/>
    </row>
    <row r="9" spans="1:5" x14ac:dyDescent="0.2">
      <c r="A9" s="79" t="s">
        <v>46</v>
      </c>
      <c r="B9" s="79"/>
      <c r="C9" s="79"/>
      <c r="D9" s="79"/>
      <c r="E9" s="79"/>
    </row>
    <row r="10" spans="1:5" ht="25.5" customHeight="1" x14ac:dyDescent="0.2">
      <c r="A10" s="83" t="s">
        <v>12</v>
      </c>
      <c r="B10" s="83"/>
      <c r="C10" s="83"/>
      <c r="D10" s="83"/>
      <c r="E10" s="83"/>
    </row>
    <row r="11" spans="1:5" ht="25.5" customHeight="1" x14ac:dyDescent="0.2">
      <c r="A11" s="79" t="s">
        <v>53</v>
      </c>
      <c r="B11" s="79"/>
      <c r="C11" s="79"/>
      <c r="D11" s="79"/>
      <c r="E11" s="79"/>
    </row>
    <row r="12" spans="1:5" x14ac:dyDescent="0.2">
      <c r="A12" s="84" t="s">
        <v>13</v>
      </c>
      <c r="B12" s="84"/>
      <c r="C12" s="84"/>
      <c r="D12" s="84"/>
      <c r="E12" s="84"/>
    </row>
    <row r="13" spans="1:5" x14ac:dyDescent="0.2">
      <c r="A13" s="79" t="s">
        <v>25</v>
      </c>
      <c r="B13" s="79"/>
      <c r="C13" s="79"/>
      <c r="D13" s="79"/>
      <c r="E13" s="79"/>
    </row>
    <row r="14" spans="1:5" x14ac:dyDescent="0.2">
      <c r="A14" s="84" t="s">
        <v>2</v>
      </c>
      <c r="B14" s="84"/>
      <c r="C14" s="84"/>
      <c r="D14" s="84"/>
      <c r="E14" s="84"/>
    </row>
    <row r="15" spans="1:5" x14ac:dyDescent="0.2">
      <c r="A15" s="79" t="s">
        <v>54</v>
      </c>
      <c r="B15" s="79"/>
      <c r="C15" s="79"/>
      <c r="D15" s="79"/>
      <c r="E15" s="79"/>
    </row>
    <row r="16" spans="1:5" ht="10.5" customHeight="1" x14ac:dyDescent="0.2">
      <c r="A16" s="84" t="s">
        <v>14</v>
      </c>
      <c r="B16" s="84"/>
      <c r="C16" s="84"/>
      <c r="D16" s="84"/>
      <c r="E16" s="84"/>
    </row>
    <row r="17" spans="1:7" ht="30.75" customHeight="1" x14ac:dyDescent="0.2">
      <c r="A17" s="79" t="s">
        <v>26</v>
      </c>
      <c r="B17" s="79"/>
      <c r="C17" s="79"/>
      <c r="D17" s="79"/>
      <c r="E17" s="79"/>
    </row>
    <row r="18" spans="1:7" ht="57.6" customHeight="1" x14ac:dyDescent="0.2">
      <c r="A18" s="79" t="s">
        <v>27</v>
      </c>
      <c r="B18" s="79"/>
      <c r="C18" s="79"/>
      <c r="D18" s="79"/>
      <c r="E18" s="79"/>
    </row>
    <row r="19" spans="1:7" ht="33.75" customHeight="1" x14ac:dyDescent="0.2">
      <c r="A19" s="77" t="s">
        <v>28</v>
      </c>
      <c r="B19" s="77"/>
      <c r="C19" s="77"/>
      <c r="D19" s="77"/>
      <c r="E19" s="77"/>
    </row>
    <row r="20" spans="1:7" x14ac:dyDescent="0.2">
      <c r="A20" s="77"/>
      <c r="B20" s="77"/>
      <c r="C20" s="77"/>
      <c r="D20" s="77"/>
      <c r="E20" s="77"/>
      <c r="F20" s="2">
        <v>4355.5</v>
      </c>
      <c r="G20" s="2">
        <v>3</v>
      </c>
    </row>
    <row r="21" spans="1:7" s="10" customFormat="1" ht="135" x14ac:dyDescent="0.25">
      <c r="A21" s="9" t="s">
        <v>31</v>
      </c>
      <c r="B21" s="9" t="s">
        <v>8</v>
      </c>
      <c r="C21" s="9" t="s">
        <v>3</v>
      </c>
      <c r="D21" s="9" t="s">
        <v>32</v>
      </c>
      <c r="E21" s="9" t="s">
        <v>7</v>
      </c>
    </row>
    <row r="22" spans="1:7" s="10" customFormat="1" ht="45" x14ac:dyDescent="0.25">
      <c r="A22" s="20" t="s">
        <v>39</v>
      </c>
      <c r="B22" s="21" t="s">
        <v>37</v>
      </c>
      <c r="C22" s="9" t="s">
        <v>4</v>
      </c>
      <c r="D22" s="9">
        <v>13.71</v>
      </c>
      <c r="E22" s="13">
        <f>D22*F20*G20</f>
        <v>179141.71500000003</v>
      </c>
      <c r="G22" s="22"/>
    </row>
    <row r="23" spans="1:7" s="10" customFormat="1" ht="18.75" customHeight="1" x14ac:dyDescent="0.25">
      <c r="A23" s="12" t="s">
        <v>41</v>
      </c>
      <c r="B23" s="9" t="s">
        <v>62</v>
      </c>
      <c r="C23" s="9" t="s">
        <v>30</v>
      </c>
      <c r="D23" s="9"/>
      <c r="E23" s="13">
        <v>0</v>
      </c>
      <c r="G23" s="22"/>
    </row>
    <row r="24" spans="1:7" s="10" customFormat="1" ht="15" x14ac:dyDescent="0.25">
      <c r="A24" s="12" t="s">
        <v>34</v>
      </c>
      <c r="B24" s="21" t="s">
        <v>19</v>
      </c>
      <c r="C24" s="9" t="s">
        <v>4</v>
      </c>
      <c r="D24" s="9">
        <v>6.06</v>
      </c>
      <c r="E24" s="13">
        <f>D24*F20*G20</f>
        <v>79182.989999999991</v>
      </c>
      <c r="G24" s="22"/>
    </row>
    <row r="25" spans="1:7" s="10" customFormat="1" ht="15" x14ac:dyDescent="0.25">
      <c r="A25" s="12" t="s">
        <v>42</v>
      </c>
      <c r="B25" s="9" t="s">
        <v>62</v>
      </c>
      <c r="C25" s="9" t="s">
        <v>30</v>
      </c>
      <c r="D25" s="9"/>
      <c r="E25" s="13">
        <v>3906.83</v>
      </c>
      <c r="G25" s="22"/>
    </row>
    <row r="26" spans="1:7" s="10" customFormat="1" ht="15" x14ac:dyDescent="0.25">
      <c r="A26" s="12" t="s">
        <v>43</v>
      </c>
      <c r="B26" s="9" t="s">
        <v>62</v>
      </c>
      <c r="C26" s="9" t="s">
        <v>30</v>
      </c>
      <c r="D26" s="9"/>
      <c r="E26" s="13">
        <v>15534.55</v>
      </c>
      <c r="G26" s="22"/>
    </row>
    <row r="27" spans="1:7" s="10" customFormat="1" ht="15" x14ac:dyDescent="0.25">
      <c r="A27" s="12" t="s">
        <v>44</v>
      </c>
      <c r="B27" s="9" t="s">
        <v>62</v>
      </c>
      <c r="C27" s="9" t="s">
        <v>30</v>
      </c>
      <c r="D27" s="9"/>
      <c r="E27" s="13">
        <v>6116.35</v>
      </c>
      <c r="G27" s="22"/>
    </row>
    <row r="28" spans="1:7" s="10" customFormat="1" ht="15" x14ac:dyDescent="0.25">
      <c r="A28" s="15" t="s">
        <v>45</v>
      </c>
      <c r="B28" s="9" t="s">
        <v>62</v>
      </c>
      <c r="C28" s="16" t="s">
        <v>30</v>
      </c>
      <c r="D28" s="9"/>
      <c r="E28" s="13">
        <v>1531.55</v>
      </c>
      <c r="G28" s="22"/>
    </row>
    <row r="29" spans="1:7" s="10" customFormat="1" ht="30" x14ac:dyDescent="0.25">
      <c r="A29" s="14" t="s">
        <v>81</v>
      </c>
      <c r="B29" s="30" t="s">
        <v>79</v>
      </c>
      <c r="C29" s="16" t="s">
        <v>52</v>
      </c>
      <c r="D29" s="33">
        <f>5.7+8</f>
        <v>13.7</v>
      </c>
      <c r="E29" s="13">
        <f>D29*260.07</f>
        <v>3562.9589999999998</v>
      </c>
      <c r="G29" s="22"/>
    </row>
    <row r="30" spans="1:7" s="10" customFormat="1" ht="15" x14ac:dyDescent="0.25">
      <c r="A30" s="14" t="s">
        <v>78</v>
      </c>
      <c r="B30" s="30" t="s">
        <v>80</v>
      </c>
      <c r="C30" s="16" t="s">
        <v>52</v>
      </c>
      <c r="D30" s="33">
        <v>1</v>
      </c>
      <c r="E30" s="13">
        <f>D30*260.07</f>
        <v>260.07</v>
      </c>
      <c r="G30" s="22"/>
    </row>
    <row r="31" spans="1:7" s="10" customFormat="1" ht="15" x14ac:dyDescent="0.25">
      <c r="A31" s="14"/>
      <c r="B31" s="36"/>
      <c r="C31" s="16"/>
      <c r="D31" s="36"/>
      <c r="E31" s="13"/>
      <c r="F31" s="22"/>
      <c r="G31" s="22">
        <f>'1кв'!G33+'2кв'!H32</f>
        <v>0</v>
      </c>
    </row>
    <row r="32" spans="1:7" s="6" customFormat="1" x14ac:dyDescent="0.2">
      <c r="A32" s="4" t="s">
        <v>21</v>
      </c>
      <c r="B32" s="1"/>
      <c r="C32" s="1"/>
      <c r="D32" s="1"/>
      <c r="E32" s="5">
        <f>SUM(E22:E31)</f>
        <v>289237.01399999997</v>
      </c>
      <c r="F32" s="7"/>
      <c r="G32" s="7"/>
    </row>
    <row r="33" spans="1:7" s="6" customFormat="1" x14ac:dyDescent="0.2">
      <c r="A33" s="17"/>
      <c r="B33" s="18"/>
      <c r="C33" s="18"/>
      <c r="D33" s="18"/>
      <c r="E33" s="19"/>
      <c r="G33" s="7"/>
    </row>
    <row r="34" spans="1:7" ht="30" customHeight="1" x14ac:dyDescent="0.25">
      <c r="A34" s="78" t="s">
        <v>84</v>
      </c>
      <c r="B34" s="78"/>
      <c r="C34" s="78"/>
      <c r="D34" s="78"/>
      <c r="E34" s="78"/>
    </row>
    <row r="35" spans="1:7" x14ac:dyDescent="0.2">
      <c r="A35" s="79" t="s">
        <v>18</v>
      </c>
      <c r="B35" s="79"/>
      <c r="C35" s="79"/>
      <c r="D35" s="79"/>
      <c r="E35" s="79"/>
    </row>
    <row r="36" spans="1:7" x14ac:dyDescent="0.2">
      <c r="A36" s="79" t="s">
        <v>17</v>
      </c>
      <c r="B36" s="79"/>
      <c r="C36" s="79"/>
      <c r="D36" s="79"/>
      <c r="E36" s="79"/>
    </row>
    <row r="37" spans="1:7" ht="24" customHeight="1" x14ac:dyDescent="0.2">
      <c r="A37" s="79" t="s">
        <v>23</v>
      </c>
      <c r="B37" s="79"/>
      <c r="C37" s="79"/>
      <c r="D37" s="79"/>
      <c r="E37" s="79"/>
    </row>
    <row r="38" spans="1:7" x14ac:dyDescent="0.2">
      <c r="A38" s="79" t="s">
        <v>15</v>
      </c>
      <c r="B38" s="79"/>
      <c r="C38" s="79"/>
      <c r="D38" s="79"/>
      <c r="E38" s="79"/>
    </row>
    <row r="39" spans="1:7" x14ac:dyDescent="0.2">
      <c r="A39" s="80" t="s">
        <v>5</v>
      </c>
      <c r="B39" s="80"/>
      <c r="C39" s="80"/>
      <c r="D39" s="80"/>
      <c r="E39" s="80"/>
    </row>
    <row r="40" spans="1:7" x14ac:dyDescent="0.2">
      <c r="A40" s="79" t="s">
        <v>15</v>
      </c>
      <c r="B40" s="79"/>
      <c r="C40" s="79"/>
      <c r="D40" s="79"/>
      <c r="E40" s="79"/>
    </row>
    <row r="41" spans="1:7" x14ac:dyDescent="0.2">
      <c r="A41" s="81" t="s">
        <v>57</v>
      </c>
      <c r="B41" s="81"/>
      <c r="C41" s="81"/>
      <c r="D41" s="81"/>
      <c r="E41" s="8"/>
    </row>
    <row r="42" spans="1:7" x14ac:dyDescent="0.2">
      <c r="B42" s="76" t="s">
        <v>16</v>
      </c>
      <c r="C42" s="76"/>
      <c r="D42" s="76"/>
      <c r="E42" s="34" t="s">
        <v>6</v>
      </c>
    </row>
    <row r="43" spans="1:7" x14ac:dyDescent="0.2">
      <c r="A43" s="35"/>
      <c r="B43" s="35"/>
      <c r="C43" s="35"/>
      <c r="D43" s="35"/>
      <c r="E43" s="35"/>
    </row>
    <row r="44" spans="1:7" x14ac:dyDescent="0.2">
      <c r="A44" s="81" t="s">
        <v>47</v>
      </c>
      <c r="B44" s="81"/>
      <c r="C44" s="81"/>
      <c r="D44" s="81"/>
      <c r="E44" s="8"/>
    </row>
    <row r="45" spans="1:7" x14ac:dyDescent="0.2">
      <c r="B45" s="76" t="s">
        <v>16</v>
      </c>
      <c r="C45" s="76"/>
      <c r="D45" s="76"/>
      <c r="E45" s="34" t="s">
        <v>6</v>
      </c>
    </row>
    <row r="47" spans="1:7" s="10" customFormat="1" ht="15" x14ac:dyDescent="0.25">
      <c r="A47" s="10" t="s">
        <v>55</v>
      </c>
    </row>
    <row r="48" spans="1:7" s="10" customFormat="1" ht="15" x14ac:dyDescent="0.25">
      <c r="A48" s="23" t="s">
        <v>24</v>
      </c>
    </row>
    <row r="49" spans="1:7" s="10" customFormat="1" ht="15" x14ac:dyDescent="0.25">
      <c r="A49" s="10" t="s">
        <v>36</v>
      </c>
      <c r="B49" s="24">
        <f>'2кв'!B56</f>
        <v>-221774.15999999992</v>
      </c>
    </row>
    <row r="50" spans="1:7" s="10" customFormat="1" ht="15" x14ac:dyDescent="0.25">
      <c r="A50" s="11" t="s">
        <v>85</v>
      </c>
      <c r="B50" s="25"/>
    </row>
    <row r="51" spans="1:7" s="10" customFormat="1" ht="15" x14ac:dyDescent="0.25">
      <c r="A51" s="10" t="s">
        <v>40</v>
      </c>
      <c r="B51" s="25">
        <v>356763.58</v>
      </c>
      <c r="F51" s="26"/>
      <c r="G51" s="26"/>
    </row>
    <row r="52" spans="1:7" s="10" customFormat="1" ht="15" x14ac:dyDescent="0.25">
      <c r="A52" s="10" t="s">
        <v>48</v>
      </c>
      <c r="B52" s="25">
        <f>150*3</f>
        <v>450</v>
      </c>
      <c r="F52" s="26"/>
      <c r="G52" s="26"/>
    </row>
    <row r="53" spans="1:7" s="10" customFormat="1" ht="15" x14ac:dyDescent="0.25">
      <c r="A53" s="10" t="s">
        <v>33</v>
      </c>
      <c r="B53" s="25">
        <f>E32</f>
        <v>289237.01399999997</v>
      </c>
      <c r="F53" s="22"/>
    </row>
    <row r="54" spans="1:7" s="10" customFormat="1" ht="15" x14ac:dyDescent="0.25">
      <c r="A54" s="23" t="s">
        <v>35</v>
      </c>
      <c r="B54" s="27">
        <f>B49+B51+B52-B53</f>
        <v>-153797.59399999987</v>
      </c>
    </row>
    <row r="55" spans="1:7" s="10" customFormat="1" ht="15" x14ac:dyDescent="0.25"/>
  </sheetData>
  <mergeCells count="30">
    <mergeCell ref="B45:D45"/>
    <mergeCell ref="A20:E20"/>
    <mergeCell ref="A34:E34"/>
    <mergeCell ref="A35:E35"/>
    <mergeCell ref="A36:E36"/>
    <mergeCell ref="A37:E37"/>
    <mergeCell ref="A38:E38"/>
    <mergeCell ref="A39:E39"/>
    <mergeCell ref="A40:E40"/>
    <mergeCell ref="A41:D41"/>
    <mergeCell ref="B42:D42"/>
    <mergeCell ref="A44:D44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view="pageBreakPreview" topLeftCell="A40" zoomScaleSheetLayoutView="100" workbookViewId="0">
      <selection activeCell="A31" sqref="A31"/>
    </sheetView>
  </sheetViews>
  <sheetFormatPr defaultColWidth="9.140625" defaultRowHeight="12.75" x14ac:dyDescent="0.2"/>
  <cols>
    <col min="1" max="1" width="34.7109375" style="2" customWidth="1"/>
    <col min="2" max="2" width="20.28515625" style="2" customWidth="1"/>
    <col min="3" max="3" width="13" style="2" customWidth="1"/>
    <col min="4" max="4" width="14.7109375" style="2" customWidth="1"/>
    <col min="5" max="5" width="14.140625" style="2" customWidth="1"/>
    <col min="6" max="6" width="14.28515625" style="2" bestFit="1" customWidth="1"/>
    <col min="7" max="7" width="18.42578125" style="2" customWidth="1"/>
    <col min="8" max="16384" width="9.140625" style="2"/>
  </cols>
  <sheetData>
    <row r="1" spans="1:5" x14ac:dyDescent="0.2">
      <c r="A1" s="86" t="s">
        <v>9</v>
      </c>
      <c r="B1" s="86"/>
      <c r="C1" s="86"/>
      <c r="D1" s="86"/>
      <c r="E1" s="86"/>
    </row>
    <row r="2" spans="1:5" ht="24.75" customHeight="1" x14ac:dyDescent="0.2">
      <c r="A2" s="87" t="s">
        <v>10</v>
      </c>
      <c r="B2" s="88"/>
      <c r="C2" s="88"/>
      <c r="D2" s="88"/>
      <c r="E2" s="88"/>
    </row>
    <row r="3" spans="1:5" ht="14.25" x14ac:dyDescent="0.2">
      <c r="A3" s="89" t="s">
        <v>86</v>
      </c>
      <c r="B3" s="89"/>
      <c r="C3" s="89"/>
      <c r="D3" s="89"/>
      <c r="E3" s="89"/>
    </row>
    <row r="4" spans="1:5" ht="15.75" customHeight="1" x14ac:dyDescent="0.25">
      <c r="A4" s="28" t="s">
        <v>11</v>
      </c>
      <c r="B4" s="29"/>
      <c r="C4" s="29"/>
      <c r="D4" s="39"/>
      <c r="E4" s="39" t="s">
        <v>87</v>
      </c>
    </row>
    <row r="5" spans="1:5" x14ac:dyDescent="0.2">
      <c r="A5" s="38"/>
      <c r="B5" s="3"/>
      <c r="C5" s="3"/>
      <c r="D5" s="3"/>
      <c r="E5" s="3"/>
    </row>
    <row r="6" spans="1:5" x14ac:dyDescent="0.2">
      <c r="A6" s="79" t="s">
        <v>0</v>
      </c>
      <c r="B6" s="79"/>
      <c r="C6" s="79"/>
      <c r="D6" s="79"/>
      <c r="E6" s="79"/>
    </row>
    <row r="7" spans="1:5" x14ac:dyDescent="0.2">
      <c r="A7" s="85" t="s">
        <v>20</v>
      </c>
      <c r="B7" s="85"/>
      <c r="C7" s="85"/>
      <c r="D7" s="85"/>
      <c r="E7" s="85"/>
    </row>
    <row r="8" spans="1:5" x14ac:dyDescent="0.2">
      <c r="A8" s="82" t="s">
        <v>1</v>
      </c>
      <c r="B8" s="82"/>
      <c r="C8" s="82"/>
      <c r="D8" s="82"/>
      <c r="E8" s="82"/>
    </row>
    <row r="9" spans="1:5" x14ac:dyDescent="0.2">
      <c r="A9" s="79" t="s">
        <v>46</v>
      </c>
      <c r="B9" s="79"/>
      <c r="C9" s="79"/>
      <c r="D9" s="79"/>
      <c r="E9" s="79"/>
    </row>
    <row r="10" spans="1:5" ht="25.5" customHeight="1" x14ac:dyDescent="0.2">
      <c r="A10" s="83" t="s">
        <v>12</v>
      </c>
      <c r="B10" s="83"/>
      <c r="C10" s="83"/>
      <c r="D10" s="83"/>
      <c r="E10" s="83"/>
    </row>
    <row r="11" spans="1:5" ht="25.5" customHeight="1" x14ac:dyDescent="0.2">
      <c r="A11" s="79" t="s">
        <v>53</v>
      </c>
      <c r="B11" s="79"/>
      <c r="C11" s="79"/>
      <c r="D11" s="79"/>
      <c r="E11" s="79"/>
    </row>
    <row r="12" spans="1:5" x14ac:dyDescent="0.2">
      <c r="A12" s="84" t="s">
        <v>13</v>
      </c>
      <c r="B12" s="84"/>
      <c r="C12" s="84"/>
      <c r="D12" s="84"/>
      <c r="E12" s="84"/>
    </row>
    <row r="13" spans="1:5" x14ac:dyDescent="0.2">
      <c r="A13" s="79" t="s">
        <v>25</v>
      </c>
      <c r="B13" s="79"/>
      <c r="C13" s="79"/>
      <c r="D13" s="79"/>
      <c r="E13" s="79"/>
    </row>
    <row r="14" spans="1:5" x14ac:dyDescent="0.2">
      <c r="A14" s="84" t="s">
        <v>2</v>
      </c>
      <c r="B14" s="84"/>
      <c r="C14" s="84"/>
      <c r="D14" s="84"/>
      <c r="E14" s="84"/>
    </row>
    <row r="15" spans="1:5" x14ac:dyDescent="0.2">
      <c r="A15" s="79" t="s">
        <v>54</v>
      </c>
      <c r="B15" s="79"/>
      <c r="C15" s="79"/>
      <c r="D15" s="79"/>
      <c r="E15" s="79"/>
    </row>
    <row r="16" spans="1:5" ht="10.5" customHeight="1" x14ac:dyDescent="0.2">
      <c r="A16" s="84" t="s">
        <v>14</v>
      </c>
      <c r="B16" s="84"/>
      <c r="C16" s="84"/>
      <c r="D16" s="84"/>
      <c r="E16" s="84"/>
    </row>
    <row r="17" spans="1:7" ht="30.75" customHeight="1" x14ac:dyDescent="0.2">
      <c r="A17" s="79" t="s">
        <v>26</v>
      </c>
      <c r="B17" s="79"/>
      <c r="C17" s="79"/>
      <c r="D17" s="79"/>
      <c r="E17" s="79"/>
    </row>
    <row r="18" spans="1:7" ht="57.6" customHeight="1" x14ac:dyDescent="0.2">
      <c r="A18" s="79" t="s">
        <v>27</v>
      </c>
      <c r="B18" s="79"/>
      <c r="C18" s="79"/>
      <c r="D18" s="79"/>
      <c r="E18" s="79"/>
    </row>
    <row r="19" spans="1:7" ht="33.75" customHeight="1" x14ac:dyDescent="0.2">
      <c r="A19" s="77" t="s">
        <v>28</v>
      </c>
      <c r="B19" s="77"/>
      <c r="C19" s="77"/>
      <c r="D19" s="77"/>
      <c r="E19" s="77"/>
    </row>
    <row r="20" spans="1:7" x14ac:dyDescent="0.2">
      <c r="A20" s="77"/>
      <c r="B20" s="77"/>
      <c r="C20" s="77"/>
      <c r="D20" s="77"/>
      <c r="E20" s="77"/>
      <c r="F20" s="2">
        <v>4355.5</v>
      </c>
      <c r="G20" s="2">
        <v>3</v>
      </c>
    </row>
    <row r="21" spans="1:7" s="10" customFormat="1" ht="135" x14ac:dyDescent="0.25">
      <c r="A21" s="9" t="s">
        <v>31</v>
      </c>
      <c r="B21" s="9" t="s">
        <v>8</v>
      </c>
      <c r="C21" s="9" t="s">
        <v>3</v>
      </c>
      <c r="D21" s="9" t="s">
        <v>32</v>
      </c>
      <c r="E21" s="9" t="s">
        <v>7</v>
      </c>
    </row>
    <row r="22" spans="1:7" s="10" customFormat="1" ht="45" x14ac:dyDescent="0.25">
      <c r="A22" s="20" t="s">
        <v>39</v>
      </c>
      <c r="B22" s="21" t="s">
        <v>37</v>
      </c>
      <c r="C22" s="9" t="s">
        <v>4</v>
      </c>
      <c r="D22" s="9">
        <v>13.71</v>
      </c>
      <c r="E22" s="13">
        <f>D22*F20*G20</f>
        <v>179141.71500000003</v>
      </c>
      <c r="G22" s="22"/>
    </row>
    <row r="23" spans="1:7" s="10" customFormat="1" ht="18.75" customHeight="1" x14ac:dyDescent="0.25">
      <c r="A23" s="12" t="s">
        <v>41</v>
      </c>
      <c r="B23" s="9" t="s">
        <v>88</v>
      </c>
      <c r="C23" s="9" t="s">
        <v>30</v>
      </c>
      <c r="D23" s="9"/>
      <c r="E23" s="13">
        <v>0</v>
      </c>
      <c r="G23" s="22"/>
    </row>
    <row r="24" spans="1:7" s="10" customFormat="1" ht="15" x14ac:dyDescent="0.25">
      <c r="A24" s="12" t="s">
        <v>34</v>
      </c>
      <c r="B24" s="21" t="s">
        <v>19</v>
      </c>
      <c r="C24" s="9" t="s">
        <v>4</v>
      </c>
      <c r="D24" s="9">
        <v>6.06</v>
      </c>
      <c r="E24" s="13">
        <f>D24*F20*G20</f>
        <v>79182.989999999991</v>
      </c>
      <c r="G24" s="22"/>
    </row>
    <row r="25" spans="1:7" s="10" customFormat="1" ht="15" x14ac:dyDescent="0.25">
      <c r="A25" s="12" t="s">
        <v>42</v>
      </c>
      <c r="B25" s="9" t="s">
        <v>88</v>
      </c>
      <c r="C25" s="9" t="s">
        <v>30</v>
      </c>
      <c r="D25" s="9"/>
      <c r="E25" s="13">
        <v>3361.37</v>
      </c>
      <c r="G25" s="22"/>
    </row>
    <row r="26" spans="1:7" s="10" customFormat="1" ht="15" x14ac:dyDescent="0.25">
      <c r="A26" s="12" t="s">
        <v>43</v>
      </c>
      <c r="B26" s="9" t="s">
        <v>88</v>
      </c>
      <c r="C26" s="9" t="s">
        <v>30</v>
      </c>
      <c r="D26" s="9"/>
      <c r="E26" s="13">
        <v>12915.55</v>
      </c>
      <c r="G26" s="22"/>
    </row>
    <row r="27" spans="1:7" s="10" customFormat="1" ht="15" x14ac:dyDescent="0.25">
      <c r="A27" s="12" t="s">
        <v>44</v>
      </c>
      <c r="B27" s="9" t="s">
        <v>88</v>
      </c>
      <c r="C27" s="9" t="s">
        <v>30</v>
      </c>
      <c r="D27" s="9"/>
      <c r="E27" s="13">
        <v>5262.42</v>
      </c>
      <c r="G27" s="22"/>
    </row>
    <row r="28" spans="1:7" s="10" customFormat="1" ht="15" x14ac:dyDescent="0.25">
      <c r="A28" s="15" t="s">
        <v>45</v>
      </c>
      <c r="B28" s="9" t="s">
        <v>88</v>
      </c>
      <c r="C28" s="16" t="s">
        <v>30</v>
      </c>
      <c r="D28" s="9"/>
      <c r="E28" s="13">
        <v>10763.38</v>
      </c>
      <c r="G28" s="22"/>
    </row>
    <row r="29" spans="1:7" s="10" customFormat="1" ht="30" x14ac:dyDescent="0.25">
      <c r="A29" s="14" t="s">
        <v>92</v>
      </c>
      <c r="B29" s="30" t="s">
        <v>90</v>
      </c>
      <c r="C29" s="16" t="s">
        <v>52</v>
      </c>
      <c r="D29" s="33">
        <v>4.5</v>
      </c>
      <c r="E29" s="13">
        <f>D29*260.07</f>
        <v>1170.3150000000001</v>
      </c>
      <c r="G29" s="22"/>
    </row>
    <row r="30" spans="1:7" s="10" customFormat="1" ht="15" x14ac:dyDescent="0.25">
      <c r="A30" s="14" t="s">
        <v>93</v>
      </c>
      <c r="B30" s="30" t="s">
        <v>91</v>
      </c>
      <c r="C30" s="16" t="s">
        <v>52</v>
      </c>
      <c r="D30" s="33">
        <v>3.5</v>
      </c>
      <c r="E30" s="13">
        <f>D30*260.07</f>
        <v>910.245</v>
      </c>
      <c r="G30" s="22"/>
    </row>
    <row r="31" spans="1:7" s="10" customFormat="1" ht="15" x14ac:dyDescent="0.25">
      <c r="A31" s="14" t="s">
        <v>94</v>
      </c>
      <c r="B31" s="30" t="s">
        <v>91</v>
      </c>
      <c r="C31" s="16" t="s">
        <v>30</v>
      </c>
      <c r="D31" s="33"/>
      <c r="E31" s="13">
        <v>87513.03</v>
      </c>
      <c r="G31" s="22"/>
    </row>
    <row r="32" spans="1:7" s="10" customFormat="1" ht="15" x14ac:dyDescent="0.25">
      <c r="A32" s="14" t="s">
        <v>95</v>
      </c>
      <c r="B32" s="30" t="s">
        <v>91</v>
      </c>
      <c r="C32" s="16" t="s">
        <v>52</v>
      </c>
      <c r="D32" s="33">
        <v>1</v>
      </c>
      <c r="E32" s="13">
        <f t="shared" ref="E32:E36" si="0">D32*260.07</f>
        <v>260.07</v>
      </c>
      <c r="G32" s="22"/>
    </row>
    <row r="33" spans="1:7" s="10" customFormat="1" ht="30" x14ac:dyDescent="0.25">
      <c r="A33" s="14" t="s">
        <v>96</v>
      </c>
      <c r="B33" s="30" t="s">
        <v>91</v>
      </c>
      <c r="C33" s="16" t="s">
        <v>52</v>
      </c>
      <c r="D33" s="33">
        <v>6</v>
      </c>
      <c r="E33" s="13">
        <f t="shared" si="0"/>
        <v>1560.42</v>
      </c>
      <c r="G33" s="22"/>
    </row>
    <row r="34" spans="1:7" s="10" customFormat="1" ht="30" x14ac:dyDescent="0.25">
      <c r="A34" s="14" t="s">
        <v>50</v>
      </c>
      <c r="B34" s="30" t="s">
        <v>91</v>
      </c>
      <c r="C34" s="16" t="s">
        <v>52</v>
      </c>
      <c r="D34" s="33">
        <v>2</v>
      </c>
      <c r="E34" s="13">
        <f t="shared" si="0"/>
        <v>520.14</v>
      </c>
      <c r="G34" s="22"/>
    </row>
    <row r="35" spans="1:7" s="10" customFormat="1" ht="15" x14ac:dyDescent="0.25">
      <c r="A35" s="14" t="s">
        <v>89</v>
      </c>
      <c r="B35" s="30" t="s">
        <v>91</v>
      </c>
      <c r="C35" s="16" t="s">
        <v>52</v>
      </c>
      <c r="D35" s="33">
        <v>14</v>
      </c>
      <c r="E35" s="13">
        <f t="shared" si="0"/>
        <v>3640.98</v>
      </c>
      <c r="G35" s="22"/>
    </row>
    <row r="36" spans="1:7" s="10" customFormat="1" ht="30" x14ac:dyDescent="0.25">
      <c r="A36" s="14" t="s">
        <v>97</v>
      </c>
      <c r="B36" s="30" t="s">
        <v>91</v>
      </c>
      <c r="C36" s="16" t="s">
        <v>52</v>
      </c>
      <c r="D36" s="33">
        <v>2</v>
      </c>
      <c r="E36" s="13">
        <f t="shared" si="0"/>
        <v>520.14</v>
      </c>
      <c r="G36" s="22"/>
    </row>
    <row r="37" spans="1:7" s="10" customFormat="1" ht="15" x14ac:dyDescent="0.25">
      <c r="A37" s="14"/>
      <c r="B37" s="30"/>
      <c r="C37" s="16"/>
      <c r="D37" s="33"/>
      <c r="E37" s="13"/>
      <c r="G37" s="22">
        <f>'1кв'!G33+'2кв'!H32</f>
        <v>0</v>
      </c>
    </row>
    <row r="38" spans="1:7" s="44" customFormat="1" ht="15.75" x14ac:dyDescent="0.25">
      <c r="A38" s="40" t="s">
        <v>21</v>
      </c>
      <c r="B38" s="41"/>
      <c r="C38" s="41"/>
      <c r="D38" s="41"/>
      <c r="E38" s="42">
        <f>SUM(E22:E37)</f>
        <v>386722.76500000001</v>
      </c>
      <c r="F38" s="43"/>
      <c r="G38" s="43"/>
    </row>
    <row r="39" spans="1:7" s="6" customFormat="1" x14ac:dyDescent="0.2">
      <c r="A39" s="17"/>
      <c r="B39" s="18"/>
      <c r="C39" s="18"/>
      <c r="D39" s="18"/>
      <c r="E39" s="19"/>
      <c r="G39" s="7"/>
    </row>
    <row r="40" spans="1:7" ht="30" customHeight="1" x14ac:dyDescent="0.25">
      <c r="A40" s="78" t="s">
        <v>98</v>
      </c>
      <c r="B40" s="78"/>
      <c r="C40" s="78"/>
      <c r="D40" s="78"/>
      <c r="E40" s="78"/>
    </row>
    <row r="41" spans="1:7" x14ac:dyDescent="0.2">
      <c r="A41" s="79" t="s">
        <v>18</v>
      </c>
      <c r="B41" s="79"/>
      <c r="C41" s="79"/>
      <c r="D41" s="79"/>
      <c r="E41" s="79"/>
    </row>
    <row r="42" spans="1:7" x14ac:dyDescent="0.2">
      <c r="A42" s="79" t="s">
        <v>17</v>
      </c>
      <c r="B42" s="79"/>
      <c r="C42" s="79"/>
      <c r="D42" s="79"/>
      <c r="E42" s="79"/>
    </row>
    <row r="43" spans="1:7" ht="24" customHeight="1" x14ac:dyDescent="0.2">
      <c r="A43" s="79" t="s">
        <v>23</v>
      </c>
      <c r="B43" s="79"/>
      <c r="C43" s="79"/>
      <c r="D43" s="79"/>
      <c r="E43" s="79"/>
    </row>
    <row r="44" spans="1:7" x14ac:dyDescent="0.2">
      <c r="A44" s="79" t="s">
        <v>15</v>
      </c>
      <c r="B44" s="79"/>
      <c r="C44" s="79"/>
      <c r="D44" s="79"/>
      <c r="E44" s="79"/>
    </row>
    <row r="45" spans="1:7" x14ac:dyDescent="0.2">
      <c r="A45" s="80" t="s">
        <v>5</v>
      </c>
      <c r="B45" s="80"/>
      <c r="C45" s="80"/>
      <c r="D45" s="80"/>
      <c r="E45" s="80"/>
    </row>
    <row r="46" spans="1:7" x14ac:dyDescent="0.2">
      <c r="A46" s="79" t="s">
        <v>15</v>
      </c>
      <c r="B46" s="79"/>
      <c r="C46" s="79"/>
      <c r="D46" s="79"/>
      <c r="E46" s="79"/>
    </row>
    <row r="47" spans="1:7" x14ac:dyDescent="0.2">
      <c r="A47" s="81" t="s">
        <v>57</v>
      </c>
      <c r="B47" s="81"/>
      <c r="C47" s="81"/>
      <c r="D47" s="81"/>
      <c r="E47" s="8"/>
    </row>
    <row r="48" spans="1:7" x14ac:dyDescent="0.2">
      <c r="B48" s="76" t="s">
        <v>16</v>
      </c>
      <c r="C48" s="76"/>
      <c r="D48" s="76"/>
      <c r="E48" s="37" t="s">
        <v>6</v>
      </c>
    </row>
    <row r="49" spans="1:7" x14ac:dyDescent="0.2">
      <c r="A49" s="38"/>
      <c r="B49" s="38"/>
      <c r="C49" s="38"/>
      <c r="D49" s="38"/>
      <c r="E49" s="38"/>
    </row>
    <row r="50" spans="1:7" x14ac:dyDescent="0.2">
      <c r="A50" s="81" t="s">
        <v>47</v>
      </c>
      <c r="B50" s="81"/>
      <c r="C50" s="81"/>
      <c r="D50" s="81"/>
      <c r="E50" s="8"/>
    </row>
    <row r="51" spans="1:7" x14ac:dyDescent="0.2">
      <c r="B51" s="76" t="s">
        <v>16</v>
      </c>
      <c r="C51" s="76"/>
      <c r="D51" s="76"/>
      <c r="E51" s="37" t="s">
        <v>6</v>
      </c>
    </row>
    <row r="53" spans="1:7" s="10" customFormat="1" ht="15" x14ac:dyDescent="0.25">
      <c r="A53" s="10" t="s">
        <v>55</v>
      </c>
    </row>
    <row r="54" spans="1:7" s="10" customFormat="1" ht="15" x14ac:dyDescent="0.25">
      <c r="A54" s="23" t="s">
        <v>24</v>
      </c>
    </row>
    <row r="55" spans="1:7" s="10" customFormat="1" ht="15" x14ac:dyDescent="0.25">
      <c r="A55" s="10" t="s">
        <v>36</v>
      </c>
      <c r="B55" s="24">
        <f>'3кв'!B54</f>
        <v>-153797.59399999987</v>
      </c>
    </row>
    <row r="56" spans="1:7" s="10" customFormat="1" ht="15" x14ac:dyDescent="0.25">
      <c r="A56" s="11" t="s">
        <v>99</v>
      </c>
      <c r="B56" s="25"/>
    </row>
    <row r="57" spans="1:7" s="10" customFormat="1" ht="15" x14ac:dyDescent="0.25">
      <c r="A57" s="10" t="s">
        <v>40</v>
      </c>
      <c r="B57" s="25">
        <f>351107.77+131.27</f>
        <v>351239.04000000004</v>
      </c>
      <c r="F57" s="26"/>
      <c r="G57" s="26"/>
    </row>
    <row r="58" spans="1:7" s="10" customFormat="1" ht="15" x14ac:dyDescent="0.25">
      <c r="A58" s="10" t="s">
        <v>48</v>
      </c>
      <c r="B58" s="25">
        <f>150*3</f>
        <v>450</v>
      </c>
      <c r="F58" s="26"/>
      <c r="G58" s="26"/>
    </row>
    <row r="59" spans="1:7" s="10" customFormat="1" ht="15" x14ac:dyDescent="0.25">
      <c r="A59" s="10" t="s">
        <v>33</v>
      </c>
      <c r="B59" s="25">
        <f>E38</f>
        <v>386722.76500000001</v>
      </c>
      <c r="F59" s="22"/>
    </row>
    <row r="60" spans="1:7" s="10" customFormat="1" ht="15" x14ac:dyDescent="0.25">
      <c r="A60" s="23" t="s">
        <v>35</v>
      </c>
      <c r="B60" s="27">
        <f>B55+B57+B58-B59</f>
        <v>-188831.31899999984</v>
      </c>
    </row>
    <row r="61" spans="1:7" s="10" customFormat="1" ht="15" x14ac:dyDescent="0.25"/>
  </sheetData>
  <mergeCells count="29">
    <mergeCell ref="A1:E1"/>
    <mergeCell ref="A2:E2"/>
    <mergeCell ref="A3:E3"/>
    <mergeCell ref="A6:E6"/>
    <mergeCell ref="A7:E7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51:D51"/>
    <mergeCell ref="A20:E20"/>
    <mergeCell ref="A40:E40"/>
    <mergeCell ref="A41:E41"/>
    <mergeCell ref="A42:E42"/>
    <mergeCell ref="A43:E43"/>
    <mergeCell ref="A44:E44"/>
    <mergeCell ref="A45:E45"/>
    <mergeCell ref="A46:E46"/>
    <mergeCell ref="A47:D47"/>
    <mergeCell ref="B48:D48"/>
    <mergeCell ref="A50:D50"/>
  </mergeCells>
  <printOptions horizontalCentered="1"/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abSelected="1" view="pageBreakPreview" topLeftCell="A34" zoomScaleSheetLayoutView="100" workbookViewId="0">
      <selection activeCell="C21" sqref="C21"/>
    </sheetView>
  </sheetViews>
  <sheetFormatPr defaultRowHeight="15" x14ac:dyDescent="0.25"/>
  <cols>
    <col min="1" max="1" width="10.5703125" customWidth="1"/>
    <col min="2" max="2" width="54.28515625" customWidth="1"/>
    <col min="3" max="3" width="16.140625" customWidth="1"/>
    <col min="4" max="4" width="20.14062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91" t="s">
        <v>100</v>
      </c>
      <c r="B1" s="91"/>
      <c r="C1" s="91"/>
      <c r="D1" s="45"/>
    </row>
    <row r="2" spans="1:5" ht="15.75" x14ac:dyDescent="0.25">
      <c r="A2" s="92" t="s">
        <v>101</v>
      </c>
      <c r="B2" s="92"/>
      <c r="C2" s="92"/>
      <c r="D2" s="46"/>
    </row>
    <row r="3" spans="1:5" ht="15.75" x14ac:dyDescent="0.25">
      <c r="A3" s="92" t="s">
        <v>102</v>
      </c>
      <c r="B3" s="92"/>
      <c r="C3" s="92"/>
      <c r="D3" s="46"/>
    </row>
    <row r="4" spans="1:5" ht="15.75" x14ac:dyDescent="0.25">
      <c r="A4" s="91" t="s">
        <v>128</v>
      </c>
      <c r="B4" s="91"/>
      <c r="C4" s="91"/>
      <c r="D4" s="45"/>
    </row>
    <row r="5" spans="1:5" ht="15.75" x14ac:dyDescent="0.25">
      <c r="A5" s="93"/>
      <c r="B5" s="93"/>
      <c r="C5" s="93"/>
      <c r="D5" s="47"/>
    </row>
    <row r="6" spans="1:5" ht="15.75" x14ac:dyDescent="0.25">
      <c r="A6" s="46"/>
      <c r="B6" s="48" t="s">
        <v>103</v>
      </c>
      <c r="C6" s="49">
        <f>'1кв'!B52</f>
        <v>-143955.95000000001</v>
      </c>
      <c r="D6" s="50"/>
    </row>
    <row r="7" spans="1:5" ht="15.75" x14ac:dyDescent="0.25">
      <c r="A7" s="51" t="s">
        <v>104</v>
      </c>
      <c r="B7" s="48" t="s">
        <v>129</v>
      </c>
      <c r="C7" s="49"/>
      <c r="D7" s="50"/>
    </row>
    <row r="8" spans="1:5" ht="15.75" x14ac:dyDescent="0.25">
      <c r="A8" s="46"/>
      <c r="B8" s="52" t="s">
        <v>105</v>
      </c>
      <c r="C8" s="49"/>
      <c r="D8" s="50"/>
    </row>
    <row r="9" spans="1:5" ht="15.75" x14ac:dyDescent="0.25">
      <c r="A9" s="46"/>
      <c r="B9" s="12" t="s">
        <v>130</v>
      </c>
      <c r="C9" s="49"/>
      <c r="D9" s="50"/>
    </row>
    <row r="10" spans="1:5" ht="15.75" x14ac:dyDescent="0.25">
      <c r="A10" s="46"/>
      <c r="B10" s="12" t="s">
        <v>131</v>
      </c>
      <c r="C10" s="49"/>
      <c r="D10" s="50"/>
    </row>
    <row r="11" spans="1:5" ht="15.75" x14ac:dyDescent="0.25">
      <c r="A11" s="46"/>
      <c r="B11" s="12" t="s">
        <v>132</v>
      </c>
      <c r="C11" s="49"/>
      <c r="D11" s="50"/>
    </row>
    <row r="12" spans="1:5" ht="15.75" x14ac:dyDescent="0.25">
      <c r="B12" s="53" t="s">
        <v>106</v>
      </c>
      <c r="C12" s="54">
        <f>'1кв'!B54+'2кв'!B53+'3кв'!B51+'4кв'!B57</f>
        <v>1349575.87</v>
      </c>
      <c r="D12" s="55"/>
      <c r="E12" s="63"/>
    </row>
    <row r="13" spans="1:5" ht="30" x14ac:dyDescent="0.25">
      <c r="B13" s="20" t="s">
        <v>107</v>
      </c>
      <c r="C13" s="54">
        <f>'1кв'!B55+'2кв'!B54+'3кв'!B52+'4кв'!B58</f>
        <v>1800</v>
      </c>
      <c r="D13" s="55"/>
    </row>
    <row r="14" spans="1:5" ht="15.75" x14ac:dyDescent="0.25">
      <c r="A14" s="56"/>
      <c r="B14" s="53" t="s">
        <v>108</v>
      </c>
      <c r="C14" s="57">
        <f>SUM(C12:C13)</f>
        <v>1351375.87</v>
      </c>
      <c r="D14" s="50"/>
    </row>
    <row r="15" spans="1:5" ht="15.75" x14ac:dyDescent="0.25">
      <c r="A15" s="47"/>
      <c r="B15" s="94"/>
      <c r="C15" s="94"/>
      <c r="D15" s="58"/>
    </row>
    <row r="16" spans="1:5" ht="15.75" x14ac:dyDescent="0.25">
      <c r="A16" s="59" t="s">
        <v>109</v>
      </c>
      <c r="B16" s="60" t="s">
        <v>110</v>
      </c>
      <c r="C16" s="61">
        <f>'1кв'!E22+'2кв'!E22+'3кв'!E22+'4кв'!E22</f>
        <v>722316.12000000011</v>
      </c>
      <c r="D16" s="58"/>
    </row>
    <row r="17" spans="1:5" ht="15.75" x14ac:dyDescent="0.25">
      <c r="A17" s="59"/>
      <c r="B17" s="12" t="s">
        <v>111</v>
      </c>
      <c r="C17" s="61">
        <f>'1кв'!E23+'2кв'!E23+'3кв'!E23+'4кв'!E23</f>
        <v>3107.4</v>
      </c>
      <c r="D17" s="58"/>
    </row>
    <row r="18" spans="1:5" ht="16.5" customHeight="1" x14ac:dyDescent="0.25">
      <c r="A18" s="59"/>
      <c r="B18" s="62" t="s">
        <v>34</v>
      </c>
      <c r="C18" s="61">
        <f>'1кв'!E24+'2кв'!E24+'3кв'!E24+'4кв'!E24</f>
        <v>305581.88</v>
      </c>
      <c r="D18" s="58"/>
    </row>
    <row r="19" spans="1:5" ht="15.75" x14ac:dyDescent="0.25">
      <c r="A19" s="59"/>
      <c r="B19" s="12" t="s">
        <v>112</v>
      </c>
      <c r="C19" s="61">
        <f>'1кв'!E25+'2кв'!E25+'3кв'!E25+'4кв'!E25</f>
        <v>29776.320000000003</v>
      </c>
      <c r="D19" s="58"/>
    </row>
    <row r="20" spans="1:5" ht="15.75" x14ac:dyDescent="0.25">
      <c r="A20" s="59"/>
      <c r="B20" s="12" t="s">
        <v>113</v>
      </c>
      <c r="C20" s="61">
        <f>'1кв'!E26+'2кв'!E26+'3кв'!E26+'4кв'!E26</f>
        <v>52501.25</v>
      </c>
      <c r="D20" s="58"/>
    </row>
    <row r="21" spans="1:5" ht="15.75" x14ac:dyDescent="0.25">
      <c r="A21" s="59"/>
      <c r="B21" s="12" t="s">
        <v>114</v>
      </c>
      <c r="C21" s="61">
        <f>'1кв'!E27+'2кв'!E27+'3кв'!E27+'4кв'!E27</f>
        <v>46616.479999999996</v>
      </c>
      <c r="D21" s="58"/>
    </row>
    <row r="22" spans="1:5" ht="15.75" x14ac:dyDescent="0.25">
      <c r="A22" s="47"/>
      <c r="B22" s="12" t="s">
        <v>115</v>
      </c>
      <c r="C22" s="61">
        <f>'1кв'!E28+'2кв'!E28+'3кв'!E28+'4кв'!E28</f>
        <v>31559.129999999997</v>
      </c>
      <c r="D22" s="58"/>
      <c r="E22" s="63"/>
    </row>
    <row r="23" spans="1:5" ht="15.75" x14ac:dyDescent="0.25">
      <c r="A23" s="59"/>
      <c r="B23" s="64" t="s">
        <v>135</v>
      </c>
      <c r="C23" s="61">
        <f>'1кв'!E30+'1кв'!E31+'1кв'!E32+'1кв'!E33+'2кв'!E30+'2кв'!E31+'2кв'!E32+'3кв'!E29+'3кв'!E30+'4кв'!E29+'4кв'!E30+'4кв'!E32+'4кв'!E33+'4кв'!E34+'4кв'!E36+'4кв'!E35</f>
        <v>21984.908999999996</v>
      </c>
      <c r="D23" s="58"/>
    </row>
    <row r="24" spans="1:5" ht="15.75" x14ac:dyDescent="0.25">
      <c r="A24" s="59"/>
      <c r="B24" s="65" t="s">
        <v>116</v>
      </c>
      <c r="C24" s="61">
        <f>SUM(C26:C28)</f>
        <v>182807.75</v>
      </c>
      <c r="D24" s="58"/>
    </row>
    <row r="25" spans="1:5" ht="15.75" x14ac:dyDescent="0.25">
      <c r="A25" s="59"/>
      <c r="B25" s="52" t="s">
        <v>105</v>
      </c>
      <c r="C25" s="61"/>
      <c r="D25" s="58"/>
    </row>
    <row r="26" spans="1:5" ht="15.75" x14ac:dyDescent="0.25">
      <c r="A26" s="59"/>
      <c r="B26" s="52" t="s">
        <v>134</v>
      </c>
      <c r="C26" s="61">
        <f>'1кв'!E29+'4кв'!E31</f>
        <v>166307.75</v>
      </c>
      <c r="D26" s="58"/>
    </row>
    <row r="27" spans="1:5" ht="15.75" x14ac:dyDescent="0.25">
      <c r="A27" s="59"/>
      <c r="B27" s="52" t="s">
        <v>133</v>
      </c>
      <c r="C27" s="61">
        <f>'2кв'!E29</f>
        <v>16500</v>
      </c>
      <c r="D27" s="58"/>
    </row>
    <row r="28" spans="1:5" ht="15.75" x14ac:dyDescent="0.25">
      <c r="A28" s="59"/>
      <c r="B28" s="66"/>
      <c r="C28" s="61"/>
      <c r="D28" s="58"/>
    </row>
    <row r="29" spans="1:5" ht="15.75" x14ac:dyDescent="0.25">
      <c r="A29" s="47"/>
      <c r="B29" s="67" t="s">
        <v>117</v>
      </c>
      <c r="C29" s="68">
        <f>SUM(C16:C24)</f>
        <v>1396251.2390000001</v>
      </c>
      <c r="D29" s="58"/>
      <c r="E29" s="63"/>
    </row>
    <row r="30" spans="1:5" ht="15.75" x14ac:dyDescent="0.25">
      <c r="A30" s="47"/>
      <c r="B30" s="69" t="s">
        <v>118</v>
      </c>
      <c r="C30" s="70">
        <f>C6+C14-C29</f>
        <v>-188831.3189999999</v>
      </c>
      <c r="D30" s="58"/>
    </row>
    <row r="31" spans="1:5" ht="15.75" x14ac:dyDescent="0.25">
      <c r="A31" s="47"/>
      <c r="B31" s="51"/>
      <c r="C31" s="51"/>
      <c r="D31" s="58"/>
    </row>
    <row r="32" spans="1:5" ht="15.75" x14ac:dyDescent="0.25">
      <c r="A32" s="47"/>
      <c r="B32" s="71" t="s">
        <v>119</v>
      </c>
      <c r="C32" s="71"/>
      <c r="D32" s="58"/>
    </row>
    <row r="33" spans="1:4" ht="15.75" x14ac:dyDescent="0.25">
      <c r="A33" s="47"/>
      <c r="B33" s="71" t="s">
        <v>120</v>
      </c>
      <c r="C33" s="72">
        <v>211150.27</v>
      </c>
      <c r="D33" s="58"/>
    </row>
    <row r="34" spans="1:4" ht="15.75" x14ac:dyDescent="0.25">
      <c r="A34" s="47"/>
      <c r="B34" s="73" t="s">
        <v>121</v>
      </c>
      <c r="C34" s="74">
        <v>225820.27</v>
      </c>
      <c r="D34" s="58"/>
    </row>
    <row r="35" spans="1:4" ht="15.75" x14ac:dyDescent="0.25">
      <c r="A35" s="47"/>
      <c r="B35" s="71" t="s">
        <v>122</v>
      </c>
      <c r="C35" s="75">
        <f>C34-C33</f>
        <v>14670</v>
      </c>
      <c r="D35" s="58"/>
    </row>
    <row r="36" spans="1:4" ht="15.75" x14ac:dyDescent="0.25">
      <c r="A36" s="47"/>
      <c r="B36" s="51"/>
      <c r="C36" s="51"/>
      <c r="D36" s="58"/>
    </row>
    <row r="37" spans="1:4" ht="15.75" x14ac:dyDescent="0.25">
      <c r="A37" s="47"/>
      <c r="B37" s="51"/>
      <c r="C37" s="51"/>
      <c r="D37" s="58"/>
    </row>
    <row r="38" spans="1:4" ht="15.75" x14ac:dyDescent="0.25">
      <c r="A38" s="47" t="s">
        <v>123</v>
      </c>
      <c r="B38" s="51" t="s">
        <v>124</v>
      </c>
      <c r="C38" s="51"/>
      <c r="D38" s="58"/>
    </row>
    <row r="39" spans="1:4" ht="15.75" x14ac:dyDescent="0.25">
      <c r="A39" s="47"/>
      <c r="B39" s="51" t="s">
        <v>125</v>
      </c>
      <c r="C39" s="51"/>
      <c r="D39" s="58"/>
    </row>
    <row r="40" spans="1:4" ht="15.75" x14ac:dyDescent="0.25">
      <c r="A40" s="47"/>
      <c r="B40" s="51" t="s">
        <v>126</v>
      </c>
      <c r="C40" s="51"/>
      <c r="D40" s="58"/>
    </row>
    <row r="41" spans="1:4" ht="15.75" x14ac:dyDescent="0.25">
      <c r="A41" s="47"/>
      <c r="B41" s="51"/>
      <c r="C41" s="51"/>
      <c r="D41" s="58"/>
    </row>
    <row r="42" spans="1:4" ht="15.75" x14ac:dyDescent="0.25">
      <c r="A42" s="47"/>
      <c r="B42" s="51"/>
      <c r="C42" s="51"/>
      <c r="D42" s="58"/>
    </row>
    <row r="43" spans="1:4" ht="15.75" x14ac:dyDescent="0.25">
      <c r="A43" s="47"/>
      <c r="B43" s="51" t="s">
        <v>127</v>
      </c>
      <c r="C43" s="51"/>
      <c r="D43" s="58"/>
    </row>
    <row r="44" spans="1:4" ht="15.75" x14ac:dyDescent="0.25">
      <c r="A44" s="47"/>
      <c r="B44" s="51"/>
      <c r="C44" s="51"/>
      <c r="D44" s="58"/>
    </row>
    <row r="45" spans="1:4" ht="15.75" x14ac:dyDescent="0.25">
      <c r="A45" s="47"/>
      <c r="B45" s="51"/>
      <c r="C45" s="51"/>
      <c r="D45" s="58"/>
    </row>
  </sheetData>
  <mergeCells count="6">
    <mergeCell ref="B15:C15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2024-02-28T11:40:49Z</dcterms:modified>
</cp:coreProperties>
</file>